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65446" windowWidth="11490" windowHeight="4890" activeTab="0"/>
  </bookViews>
  <sheets>
    <sheet name="Dashboard" sheetId="1" r:id="rId1"/>
    <sheet name="Tech Support contacts and POS" sheetId="2" r:id="rId2"/>
    <sheet name="Tech Support hourly call volume" sheetId="3" r:id="rId3"/>
    <sheet name="Support- case problem &amp; detail" sheetId="4" r:id="rId4"/>
  </sheets>
  <definedNames>
    <definedName name="_xlnm._FilterDatabase" localSheetId="3" hidden="1">'Support- case problem &amp; detail'!$A$28:$N$134</definedName>
  </definedNames>
  <calcPr fullCalcOnLoad="1"/>
</workbook>
</file>

<file path=xl/sharedStrings.xml><?xml version="1.0" encoding="utf-8"?>
<sst xmlns="http://schemas.openxmlformats.org/spreadsheetml/2006/main" count="1142" uniqueCount="256">
  <si>
    <t>Call Answered % (past 6 month trend)</t>
  </si>
  <si>
    <t>Avg Tier 1 call handle time (goal under 7:00 minutes)</t>
  </si>
  <si>
    <t>Avg Tier 2 call handle time (goal under 20:00 minutes)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</si>
  <si>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</si>
  <si>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</si>
  <si>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</si>
  <si>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</si>
  <si>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</si>
  <si>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</si>
  <si>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</si>
  <si>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</si>
  <si>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</si>
  <si>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</si>
  <si>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</si>
  <si>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</si>
  <si>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</si>
  <si>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</si>
  <si>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</si>
  <si>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</si>
  <si>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</si>
  <si>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</si>
  <si>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</si>
  <si>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A</t>
  </si>
  <si>
    <t>B</t>
  </si>
  <si>
    <t>C</t>
  </si>
  <si>
    <t>E</t>
  </si>
  <si>
    <t>G</t>
  </si>
  <si>
    <t>I</t>
  </si>
  <si>
    <t>J</t>
  </si>
  <si>
    <t>K</t>
  </si>
  <si>
    <t>L</t>
  </si>
  <si>
    <t>M</t>
  </si>
  <si>
    <t>O</t>
  </si>
  <si>
    <t>P</t>
  </si>
  <si>
    <t>Q</t>
  </si>
  <si>
    <t>R</t>
  </si>
  <si>
    <t>S</t>
  </si>
  <si>
    <t>T</t>
  </si>
  <si>
    <t>Example text</t>
  </si>
  <si>
    <t>Example troubleshooting notes</t>
  </si>
  <si>
    <t>Example 1.1</t>
  </si>
  <si>
    <t>D</t>
  </si>
  <si>
    <t>F</t>
  </si>
  <si>
    <t>H</t>
  </si>
  <si>
    <t>N</t>
  </si>
  <si>
    <t>Example 1.10</t>
  </si>
  <si>
    <t>Example 1.9</t>
  </si>
  <si>
    <t>Example 1.8</t>
  </si>
  <si>
    <t>Example 1.7</t>
  </si>
  <si>
    <t>Example 1.6</t>
  </si>
  <si>
    <t>Example 1.4</t>
  </si>
  <si>
    <t>Example 1.3</t>
  </si>
  <si>
    <t>Example 1.2</t>
  </si>
  <si>
    <t>Example 1.5</t>
  </si>
  <si>
    <t>21</t>
  </si>
  <si>
    <t>22</t>
  </si>
  <si>
    <t>23</t>
  </si>
  <si>
    <t>24</t>
  </si>
  <si>
    <t>26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</si>
  <si>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</si>
  <si>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</si>
  <si>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</si>
  <si>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</si>
  <si>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</si>
  <si>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</si>
  <si>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</si>
  <si>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</si>
  <si>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</si>
  <si>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</si>
  <si>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</si>
  <si>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</si>
  <si>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</si>
  <si>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</si>
  <si>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</si>
  <si>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</si>
  <si>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</si>
  <si>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</si>
  <si>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</si>
  <si>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</si>
  <si>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</si>
  <si>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49</t>
  </si>
  <si>
    <t>47</t>
  </si>
  <si>
    <t>48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</si>
  <si>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</si>
  <si>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</si>
  <si>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</si>
  <si>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</si>
  <si>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</si>
  <si>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</si>
  <si>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</si>
  <si>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</si>
  <si>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</si>
  <si>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</si>
  <si>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</si>
  <si>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</si>
  <si>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</si>
  <si>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</si>
  <si>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</si>
  <si>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</si>
  <si>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</si>
  <si>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</si>
  <si>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</si>
  <si>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</si>
  <si>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</si>
  <si>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</si>
  <si>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</si>
  <si>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</si>
  <si>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</si>
  <si>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</si>
  <si>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</si>
  <si>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</si>
  <si>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</si>
  <si>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</si>
  <si>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</si>
  <si>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</si>
  <si>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</si>
  <si>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</si>
  <si>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</si>
  <si>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</si>
  <si>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</si>
  <si>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</si>
  <si>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</si>
  <si>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</si>
  <si>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</si>
  <si>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</si>
  <si>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</si>
  <si>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</si>
  <si>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</si>
  <si>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</si>
  <si>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</si>
  <si>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</si>
  <si>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</si>
  <si>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</si>
  <si>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</si>
  <si>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9/31/2008</t>
  </si>
  <si>
    <t>Age (Minutes)</t>
  </si>
  <si>
    <t>Closed Date (example only last day of month from one agent)</t>
  </si>
  <si>
    <t xml:space="preserve"> Average</t>
  </si>
  <si>
    <t>MTTR (Mean Time to Repair) goal under 90 minutes</t>
  </si>
  <si>
    <r>
      <t xml:space="preserve">Sample Corp - </t>
    </r>
    <r>
      <rPr>
        <b/>
        <sz val="12"/>
        <rFont val="Arial"/>
        <family val="2"/>
      </rPr>
      <t xml:space="preserve">Customer Service Technical Support  - Data Repair </t>
    </r>
  </si>
  <si>
    <t>Sample Corp - Data Repair Problem and Resolution Trend (This example is one agent's data on last day of month)</t>
  </si>
  <si>
    <t>MTTR (goal under 90 minutes - this example is one agent's EOM data)</t>
  </si>
  <si>
    <t>Top 10 Problems (this example is just one agent's EOM data)</t>
  </si>
  <si>
    <t>Past 6 months Running total</t>
  </si>
  <si>
    <t>Problem 1</t>
  </si>
  <si>
    <t>Problem 2</t>
  </si>
  <si>
    <t>Problem 3</t>
  </si>
  <si>
    <t>Problem 4</t>
  </si>
  <si>
    <t>Problem 5</t>
  </si>
  <si>
    <t>Problem 6</t>
  </si>
  <si>
    <t>Problem 7</t>
  </si>
  <si>
    <t>Problem 8</t>
  </si>
  <si>
    <t>Problem 9</t>
  </si>
  <si>
    <t>Problem 10</t>
  </si>
  <si>
    <t>Past 6 month's average</t>
  </si>
  <si>
    <t xml:space="preserve">Sample Corp - Data Repair Stats - 6 Month Trend </t>
  </si>
  <si>
    <t>Jan 08</t>
  </si>
  <si>
    <t>Avg call handle time</t>
  </si>
  <si>
    <t>Average Tier 1 call handle time (goal under 7 minutes)</t>
  </si>
  <si>
    <t>Average Tier 2 call handle time (goal under 20 minutes)</t>
  </si>
  <si>
    <t>Abandon call % Tier 1 queue (goal under 5%)</t>
  </si>
  <si>
    <t>Abandon call % Tier 2 queue (goal under 5%)</t>
  </si>
  <si>
    <t>Abandon % Tier 1 queue (goal under 5%)</t>
  </si>
  <si>
    <t>Abandon % Tier 2 queue (goal under 5%)</t>
  </si>
  <si>
    <t>Average Tier 2 team call handle time (goal under 20:00 minutes)</t>
  </si>
  <si>
    <t>Average Tier 1 team call handle time (goal under 7:00 minutes)</t>
  </si>
  <si>
    <t>Hours</t>
  </si>
  <si>
    <t>8-&gt;9</t>
  </si>
  <si>
    <t>9-&gt;10</t>
  </si>
  <si>
    <t>10-&gt;11</t>
  </si>
  <si>
    <t>11-&gt;12</t>
  </si>
  <si>
    <t>12-&gt;1</t>
  </si>
  <si>
    <t>1-&gt;2</t>
  </si>
  <si>
    <t>2-&gt;3</t>
  </si>
  <si>
    <t>3-&gt;4</t>
  </si>
  <si>
    <t>4-&gt;5</t>
  </si>
  <si>
    <t>5-&gt;6</t>
  </si>
  <si>
    <t>6-&gt;7</t>
  </si>
  <si>
    <t>7-&gt;8</t>
  </si>
  <si>
    <t>Feb</t>
  </si>
  <si>
    <t>Mar</t>
  </si>
  <si>
    <t>Subject</t>
  </si>
  <si>
    <t>IA</t>
  </si>
  <si>
    <t>FL</t>
  </si>
  <si>
    <t>Description</t>
  </si>
  <si>
    <t xml:space="preserve">Month Total </t>
  </si>
  <si>
    <t>MO</t>
  </si>
  <si>
    <t>1</t>
  </si>
  <si>
    <t>Sept</t>
  </si>
  <si>
    <t>Oct</t>
  </si>
  <si>
    <t>Nov</t>
  </si>
  <si>
    <t>Dec</t>
  </si>
  <si>
    <t>Aug</t>
  </si>
  <si>
    <t>Temperature</t>
  </si>
  <si>
    <t>Green</t>
  </si>
  <si>
    <t>How to set up product</t>
  </si>
  <si>
    <t>General Question</t>
  </si>
  <si>
    <t>Cannot connect to SIP proxy</t>
  </si>
  <si>
    <t>Month</t>
  </si>
  <si>
    <t>Total # of calls</t>
  </si>
  <si>
    <t>Total # of e-mails</t>
  </si>
  <si>
    <t>Total # of contacts</t>
  </si>
  <si>
    <t>Support e-mails</t>
  </si>
  <si>
    <t>% of total contacts</t>
  </si>
  <si>
    <t>Apr</t>
  </si>
  <si>
    <t>Daily call volume trend and associated support schedule</t>
  </si>
  <si>
    <t>May</t>
  </si>
  <si>
    <t>Other</t>
  </si>
  <si>
    <t>CA</t>
  </si>
  <si>
    <t>Report code</t>
  </si>
  <si>
    <t>Problem Category</t>
  </si>
  <si>
    <t>Resolution</t>
  </si>
  <si>
    <t>Account Name</t>
  </si>
  <si>
    <t>Billing State/Province</t>
  </si>
  <si>
    <t>Case Number</t>
  </si>
  <si>
    <t>NY</t>
  </si>
  <si>
    <t>GA</t>
  </si>
  <si>
    <t>Total support e-mails</t>
  </si>
  <si>
    <t>Total Calls Received</t>
  </si>
  <si>
    <t>June</t>
  </si>
  <si>
    <t>Last month</t>
  </si>
  <si>
    <t>Voice Mail problem</t>
  </si>
  <si>
    <t>TX</t>
  </si>
  <si>
    <t>Qty RMA</t>
  </si>
  <si>
    <t>Total problem category opened</t>
  </si>
  <si>
    <t>Total resolution</t>
  </si>
  <si>
    <t>Tech Support Type</t>
  </si>
  <si>
    <t>Update to existing install</t>
  </si>
  <si>
    <t>New install</t>
  </si>
  <si>
    <t>Break/fix- Repair</t>
  </si>
  <si>
    <t>Daily average</t>
  </si>
  <si>
    <t>Average Calls hourly (past 6 months)</t>
  </si>
  <si>
    <t>Tier 2</t>
  </si>
  <si>
    <t>Tier 1</t>
  </si>
  <si>
    <t>Average (per hour -past 6 months)</t>
  </si>
  <si>
    <t>Average (per day - past 6 months)</t>
  </si>
  <si>
    <t>AZ</t>
  </si>
  <si>
    <t>T1- RBS Issue</t>
  </si>
  <si>
    <t>July</t>
  </si>
  <si>
    <t>Tech Support call/e-mail Statistics</t>
  </si>
  <si>
    <t>This month</t>
  </si>
  <si>
    <t>NC</t>
  </si>
  <si>
    <t>%</t>
  </si>
  <si>
    <t>ON</t>
  </si>
  <si>
    <t>Average time in Tier 1 queue (goal avg 30 seconds)</t>
  </si>
  <si>
    <t>Average time in Tier 2 queue (goal avg 5 minutes)</t>
  </si>
  <si>
    <t>Average time in Tier 1 Queue (goal avg 30 seconds)</t>
  </si>
  <si>
    <t>Average time in Tier 2 Queue (goal avg 5 minutes)</t>
  </si>
  <si>
    <t>Running monthly total of all contacts from Widget release date</t>
  </si>
  <si>
    <t>Total Widgets sold from release date</t>
  </si>
  <si>
    <t>Total Widgets sold this month</t>
  </si>
  <si>
    <t>Ratio total contacts per widgets sold  - current month</t>
  </si>
  <si>
    <t>Ratio total contacts per widgets sold - lifetime</t>
  </si>
  <si>
    <t>Ratio of contacts per Widgets sold - current month</t>
  </si>
  <si>
    <t>Ratio of contacts per Widgets sold  - lifetime</t>
  </si>
  <si>
    <t xml:space="preserve">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</si>
</sst>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[h]:mm:ss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m/d"/>
    <numFmt numFmtId="173" formatCode="0.0%"/>
    <numFmt numFmtId="174" formatCode="#,##0.0_);[Red]\(#,##0.0\)"/>
    <numFmt numFmtId="175" formatCode="_(* #,##0.0_);_(* \(#,##0.0\);_(* &quot;-&quot;??_);_(@_)"/>
    <numFmt numFmtId="176" formatCode="_(* #,##0_);_(* \(#,##0\);_(* &quot;-&quot;??_);_(@_)"/>
    <numFmt numFmtId="177" formatCode="0_);[Red]\(0\)"/>
    <numFmt numFmtId="178" formatCode="_(* #,##0.000_);_(* \(#,##0.000\);_(* &quot;-&quot;??_);_(@_)"/>
    <numFmt numFmtId="179" formatCode="_(* #,##0.0000_);_(* \(#,##0.0000\);_(* &quot;-&quot;??_);_(@_)"/>
    <numFmt numFmtId="180" formatCode="mmm\-yyyy"/>
    <numFmt numFmtId="181" formatCode="0.00_);[Red]\(0.00\)"/>
    <numFmt numFmtId="182" formatCode="0.0000000%"/>
    <numFmt numFmtId="183" formatCode="h:mm:ss;@"/>
    <numFmt numFmtId="184" formatCode="[$-409]h:mm\ AM/PM;@"/>
    <numFmt numFmtId="185" formatCode="0.000"/>
    <numFmt numFmtId="186" formatCode="[$-409]mmm\-yy;@"/>
    <numFmt numFmtId="187" formatCode="[$-409]mmmm\-yy;@"/>
    <numFmt numFmtId="188" formatCode="h:mm;@"/>
    <numFmt numFmtId="189" formatCode="&quot;$&quot;#,##0"/>
    <numFmt numFmtId="190" formatCode="&quot;$&quot;#,##0.00"/>
    <numFmt numFmtId="191" formatCode="[$-F400]h:mm:ss\ AM/PM"/>
  </numFmts>
  <fonts count="3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.75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9.75"/>
      <name val="Arial"/>
      <family val="2"/>
    </font>
    <font>
      <sz val="8.5"/>
      <name val="Arial"/>
      <family val="2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9"/>
      <name val="Arial"/>
      <family val="2"/>
    </font>
    <font>
      <sz val="20.25"/>
      <name val="Arial"/>
      <family val="0"/>
    </font>
    <font>
      <sz val="23.25"/>
      <name val="Arial"/>
      <family val="0"/>
    </font>
    <font>
      <b/>
      <sz val="14"/>
      <color indexed="12"/>
      <name val="Arial"/>
      <family val="2"/>
    </font>
    <font>
      <i/>
      <sz val="14"/>
      <name val="Arial"/>
      <family val="2"/>
    </font>
    <font>
      <b/>
      <sz val="20"/>
      <name val="Arial"/>
      <family val="2"/>
    </font>
    <font>
      <sz val="11.5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sz val="11.75"/>
      <name val="Arial"/>
      <family val="0"/>
    </font>
    <font>
      <sz val="10.75"/>
      <name val="Arial"/>
      <family val="0"/>
    </font>
    <font>
      <b/>
      <sz val="8.5"/>
      <name val="Arial"/>
      <family val="2"/>
    </font>
    <font>
      <sz val="10.5"/>
      <name val="Arial"/>
      <family val="0"/>
    </font>
    <font>
      <sz val="8.25"/>
      <name val="Arial"/>
      <family val="2"/>
    </font>
    <font>
      <sz val="10.25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9"/>
      <color indexed="63"/>
      <name val="Arial"/>
      <family val="0"/>
    </font>
    <font>
      <sz val="9"/>
      <color indexed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8.75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16" fontId="10" fillId="0" borderId="0" xfId="0" applyNumberFormat="1" applyFont="1" applyAlignment="1">
      <alignment/>
    </xf>
    <xf numFmtId="0" fontId="2" fillId="0" borderId="0" xfId="0" applyFont="1" applyAlignment="1">
      <alignment wrapText="1"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3" borderId="0" xfId="0" applyFont="1" applyFill="1" applyAlignment="1">
      <alignment horizontal="center" vertical="center" wrapText="1"/>
    </xf>
    <xf numFmtId="0" fontId="5" fillId="0" borderId="0" xfId="0" applyFont="1" applyAlignment="1">
      <alignment wrapText="1"/>
    </xf>
    <xf numFmtId="1" fontId="1" fillId="0" borderId="0" xfId="0" applyNumberFormat="1" applyFont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188" fontId="26" fillId="0" borderId="0" xfId="0" applyNumberFormat="1" applyFont="1" applyBorder="1" applyAlignment="1">
      <alignment/>
    </xf>
    <xf numFmtId="2" fontId="10" fillId="0" borderId="0" xfId="0" applyNumberFormat="1" applyFont="1" applyAlignment="1">
      <alignment wrapText="1"/>
    </xf>
    <xf numFmtId="1" fontId="26" fillId="0" borderId="0" xfId="0" applyNumberFormat="1" applyFont="1" applyAlignment="1">
      <alignment/>
    </xf>
    <xf numFmtId="1" fontId="26" fillId="0" borderId="0" xfId="0" applyNumberFormat="1" applyFont="1" applyFill="1" applyAlignment="1">
      <alignment/>
    </xf>
    <xf numFmtId="1" fontId="10" fillId="0" borderId="0" xfId="0" applyNumberFormat="1" applyFont="1" applyAlignment="1">
      <alignment wrapText="1"/>
    </xf>
    <xf numFmtId="171" fontId="26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0" fontId="10" fillId="4" borderId="1" xfId="0" applyFont="1" applyFill="1" applyBorder="1" applyAlignment="1">
      <alignment/>
    </xf>
    <xf numFmtId="9" fontId="26" fillId="4" borderId="1" xfId="0" applyNumberFormat="1" applyFont="1" applyFill="1" applyBorder="1" applyAlignment="1">
      <alignment horizontal="center"/>
    </xf>
    <xf numFmtId="184" fontId="10" fillId="4" borderId="1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 wrapText="1"/>
    </xf>
    <xf numFmtId="1" fontId="26" fillId="0" borderId="0" xfId="0" applyNumberFormat="1" applyFont="1" applyAlignment="1">
      <alignment/>
    </xf>
    <xf numFmtId="9" fontId="26" fillId="0" borderId="0" xfId="0" applyNumberFormat="1" applyFont="1" applyAlignment="1">
      <alignment/>
    </xf>
    <xf numFmtId="0" fontId="27" fillId="2" borderId="0" xfId="0" applyFont="1" applyFill="1" applyAlignment="1">
      <alignment/>
    </xf>
    <xf numFmtId="1" fontId="10" fillId="2" borderId="0" xfId="0" applyNumberFormat="1" applyFont="1" applyFill="1" applyAlignment="1">
      <alignment/>
    </xf>
    <xf numFmtId="0" fontId="26" fillId="0" borderId="0" xfId="0" applyFont="1" applyAlignment="1">
      <alignment/>
    </xf>
    <xf numFmtId="1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49" fontId="0" fillId="0" borderId="0" xfId="0" applyNumberFormat="1" applyAlignment="1">
      <alignment wrapText="1"/>
    </xf>
    <xf numFmtId="14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188" fontId="26" fillId="0" borderId="1" xfId="0" applyNumberFormat="1" applyFont="1" applyBorder="1" applyAlignment="1">
      <alignment/>
    </xf>
    <xf numFmtId="20" fontId="26" fillId="0" borderId="1" xfId="0" applyNumberFormat="1" applyFont="1" applyBorder="1" applyAlignment="1">
      <alignment/>
    </xf>
    <xf numFmtId="188" fontId="28" fillId="0" borderId="0" xfId="0" applyNumberFormat="1" applyFont="1" applyBorder="1" applyAlignment="1">
      <alignment/>
    </xf>
    <xf numFmtId="0" fontId="10" fillId="0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Border="1" applyAlignment="1">
      <alignment/>
    </xf>
    <xf numFmtId="20" fontId="1" fillId="0" borderId="0" xfId="0" applyNumberFormat="1" applyFont="1" applyBorder="1" applyAlignment="1">
      <alignment/>
    </xf>
    <xf numFmtId="188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9" fontId="26" fillId="0" borderId="0" xfId="0" applyNumberFormat="1" applyFont="1" applyFill="1" applyBorder="1" applyAlignment="1">
      <alignment/>
    </xf>
    <xf numFmtId="188" fontId="26" fillId="0" borderId="0" xfId="0" applyNumberFormat="1" applyFont="1" applyFill="1" applyBorder="1" applyAlignment="1">
      <alignment horizontal="center"/>
    </xf>
    <xf numFmtId="9" fontId="26" fillId="0" borderId="0" xfId="0" applyNumberFormat="1" applyFont="1" applyBorder="1" applyAlignment="1">
      <alignment horizontal="center"/>
    </xf>
    <xf numFmtId="188" fontId="26" fillId="0" borderId="0" xfId="0" applyNumberFormat="1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49" fontId="10" fillId="0" borderId="1" xfId="0" applyNumberFormat="1" applyFont="1" applyBorder="1" applyAlignment="1">
      <alignment/>
    </xf>
    <xf numFmtId="0" fontId="27" fillId="2" borderId="0" xfId="0" applyFont="1" applyFill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NumberFormat="1" applyAlignment="1">
      <alignment horizontal="right" wrapText="1"/>
    </xf>
    <xf numFmtId="49" fontId="0" fillId="4" borderId="0" xfId="0" applyNumberFormat="1" applyFont="1" applyFill="1" applyAlignment="1">
      <alignment wrapText="1"/>
    </xf>
    <xf numFmtId="1" fontId="0" fillId="4" borderId="0" xfId="0" applyNumberFormat="1" applyFont="1" applyFill="1" applyAlignment="1">
      <alignment horizontal="right" wrapText="1"/>
    </xf>
    <xf numFmtId="0" fontId="0" fillId="4" borderId="0" xfId="0" applyFont="1" applyFill="1" applyAlignment="1">
      <alignment wrapText="1"/>
    </xf>
    <xf numFmtId="0" fontId="1" fillId="4" borderId="0" xfId="0" applyFont="1" applyFill="1" applyAlignment="1">
      <alignment/>
    </xf>
    <xf numFmtId="49" fontId="2" fillId="4" borderId="0" xfId="0" applyNumberFormat="1" applyFont="1" applyFill="1" applyAlignment="1">
      <alignment wrapText="1"/>
    </xf>
    <xf numFmtId="49" fontId="0" fillId="4" borderId="0" xfId="0" applyNumberFormat="1" applyFill="1" applyAlignment="1">
      <alignment wrapText="1"/>
    </xf>
    <xf numFmtId="14" fontId="0" fillId="4" borderId="0" xfId="0" applyNumberFormat="1" applyFill="1" applyAlignment="1">
      <alignment horizontal="right" wrapText="1"/>
    </xf>
    <xf numFmtId="0" fontId="0" fillId="4" borderId="0" xfId="0" applyFill="1" applyAlignment="1">
      <alignment wrapText="1"/>
    </xf>
    <xf numFmtId="0" fontId="1" fillId="4" borderId="0" xfId="0" applyFont="1" applyFill="1" applyAlignment="1">
      <alignment/>
    </xf>
    <xf numFmtId="1" fontId="0" fillId="4" borderId="0" xfId="0" applyNumberFormat="1" applyFill="1" applyAlignment="1">
      <alignment horizontal="right" wrapText="1"/>
    </xf>
    <xf numFmtId="1" fontId="0" fillId="4" borderId="0" xfId="0" applyNumberFormat="1" applyFont="1" applyFill="1" applyAlignment="1">
      <alignment/>
    </xf>
    <xf numFmtId="0" fontId="13" fillId="0" borderId="1" xfId="0" applyFont="1" applyBorder="1" applyAlignment="1">
      <alignment wrapText="1"/>
    </xf>
    <xf numFmtId="0" fontId="30" fillId="0" borderId="1" xfId="0" applyFont="1" applyBorder="1" applyAlignment="1">
      <alignment wrapText="1"/>
    </xf>
    <xf numFmtId="0" fontId="30" fillId="0" borderId="0" xfId="0" applyFont="1" applyAlignment="1">
      <alignment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/>
    </xf>
    <xf numFmtId="0" fontId="30" fillId="0" borderId="1" xfId="0" applyFont="1" applyBorder="1" applyAlignment="1">
      <alignment/>
    </xf>
    <xf numFmtId="3" fontId="30" fillId="0" borderId="1" xfId="0" applyNumberFormat="1" applyFont="1" applyBorder="1" applyAlignment="1">
      <alignment/>
    </xf>
    <xf numFmtId="1" fontId="30" fillId="0" borderId="1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1" fontId="30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88" fontId="30" fillId="0" borderId="1" xfId="0" applyNumberFormat="1" applyFont="1" applyBorder="1" applyAlignment="1">
      <alignment/>
    </xf>
    <xf numFmtId="9" fontId="30" fillId="0" borderId="1" xfId="0" applyNumberFormat="1" applyFont="1" applyBorder="1" applyAlignment="1">
      <alignment/>
    </xf>
    <xf numFmtId="9" fontId="30" fillId="0" borderId="1" xfId="0" applyNumberFormat="1" applyFont="1" applyBorder="1" applyAlignment="1">
      <alignment horizontal="right"/>
    </xf>
    <xf numFmtId="188" fontId="30" fillId="0" borderId="1" xfId="0" applyNumberFormat="1" applyFont="1" applyBorder="1" applyAlignment="1">
      <alignment horizontal="right"/>
    </xf>
    <xf numFmtId="20" fontId="30" fillId="0" borderId="1" xfId="0" applyNumberFormat="1" applyFont="1" applyBorder="1" applyAlignment="1">
      <alignment/>
    </xf>
    <xf numFmtId="0" fontId="30" fillId="0" borderId="1" xfId="0" applyFont="1" applyFill="1" applyBorder="1" applyAlignment="1">
      <alignment/>
    </xf>
    <xf numFmtId="1" fontId="30" fillId="0" borderId="1" xfId="0" applyNumberFormat="1" applyFont="1" applyFill="1" applyBorder="1" applyAlignment="1">
      <alignment/>
    </xf>
    <xf numFmtId="2" fontId="30" fillId="0" borderId="1" xfId="0" applyNumberFormat="1" applyFont="1" applyBorder="1" applyAlignment="1">
      <alignment/>
    </xf>
    <xf numFmtId="0" fontId="14" fillId="0" borderId="0" xfId="0" applyFont="1" applyAlignment="1">
      <alignment/>
    </xf>
    <xf numFmtId="0" fontId="13" fillId="0" borderId="1" xfId="0" applyFont="1" applyBorder="1" applyAlignment="1">
      <alignment/>
    </xf>
    <xf numFmtId="0" fontId="30" fillId="0" borderId="1" xfId="0" applyFont="1" applyBorder="1" applyAlignment="1">
      <alignment horizontal="center"/>
    </xf>
    <xf numFmtId="9" fontId="30" fillId="0" borderId="1" xfId="0" applyNumberFormat="1" applyFont="1" applyBorder="1" applyAlignment="1">
      <alignment wrapText="1"/>
    </xf>
    <xf numFmtId="0" fontId="30" fillId="0" borderId="0" xfId="0" applyFont="1" applyBorder="1" applyAlignment="1">
      <alignment horizontal="left"/>
    </xf>
    <xf numFmtId="9" fontId="30" fillId="0" borderId="0" xfId="0" applyNumberFormat="1" applyFont="1" applyBorder="1" applyAlignment="1">
      <alignment/>
    </xf>
    <xf numFmtId="0" fontId="15" fillId="0" borderId="0" xfId="0" applyFont="1" applyBorder="1" applyAlignment="1">
      <alignment wrapText="1"/>
    </xf>
    <xf numFmtId="16" fontId="26" fillId="0" borderId="0" xfId="0" applyNumberFormat="1" applyFont="1" applyAlignment="1">
      <alignment/>
    </xf>
    <xf numFmtId="16" fontId="1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Monthly Tech Support calls &amp; e-mails (past 6 month trend) 
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Total Calls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80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POS'!$A$3:$A$15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'Tech Support contacts and POS'!$B$3:$B$15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1"/>
          <c:tx>
            <c:v>Total E-Mails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FF66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POS'!$A$3:$A$15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'Tech Support contacts and POS'!$C$3:$C$28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2"/>
          <c:order val="2"/>
          <c:tx>
            <c:v>Total contacts (calls &amp; e-mails)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POS'!$A$3:$A$15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'Tech Support contacts and POS'!$D$3:$D$22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32550226"/>
        <c:axId val="24516579"/>
      </c:barChart>
      <c:catAx>
        <c:axId val="3255022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4516579"/>
        <c:crosses val="autoZero"/>
        <c:auto val="1"/>
        <c:lblOffset val="100"/>
        <c:noMultiLvlLbl val="0"/>
      </c:catAx>
      <c:valAx>
        <c:axId val="24516579"/>
        <c:scaling>
          <c:orientation val="minMax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2550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Ratio of total monthly contacts in a 6 month period per Widgets sold - current month 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 </a:t>
            </a:r>
          </a:p>
        </c:rich>
      </c:tx>
      <c:layout>
        <c:manualLayout>
          <c:xMode val="factor"/>
          <c:yMode val="factor"/>
          <c:x val="0.013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2"/>
          <c:w val="0.9725"/>
          <c:h val="0.7505"/>
        </c:manualLayout>
      </c:layout>
      <c:lineChart>
        <c:grouping val="standard"/>
        <c:varyColors val="0"/>
        <c:ser>
          <c:idx val="0"/>
          <c:order val="0"/>
          <c:tx>
            <c:v>Ratio contacts per all Widgets sold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POS'!$A$3:$A$15</c:f>
              <c:str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'Tech Support contacts and POS'!$G$3:$G$8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0838348"/>
        <c:axId val="32000813"/>
      </c:lineChart>
      <c:catAx>
        <c:axId val="4083834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000813"/>
        <c:crosses val="autoZero"/>
        <c:auto val="1"/>
        <c:lblOffset val="100"/>
        <c:noMultiLvlLbl val="0"/>
      </c:catAx>
      <c:valAx>
        <c:axId val="32000813"/>
        <c:scaling>
          <c:orientation val="minMax"/>
          <c:min val="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8383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5"/>
          <c:y val="0.88775"/>
          <c:w val="0.70075"/>
          <c:h val="0.09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Past 6 month average Technical Support Data Repair calls received hourly from 12:00am to 11:59pm PST</a:t>
            </a:r>
          </a:p>
        </c:rich>
      </c:tx>
      <c:layout>
        <c:manualLayout>
          <c:xMode val="factor"/>
          <c:yMode val="factor"/>
          <c:x val="-0.06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6"/>
          <c:w val="0.97625"/>
          <c:h val="0.78775"/>
        </c:manualLayout>
      </c:layout>
      <c:lineChart>
        <c:grouping val="standard"/>
        <c:varyColors val="0"/>
        <c:ser>
          <c:idx val="1"/>
          <c:order val="0"/>
          <c:tx>
            <c:v>Hourly 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'Tech Support hourly call volume'!$B$2:$Y$2</c:f>
              <c:strCache/>
            </c:strRef>
          </c:cat>
          <c:val>
            <c:numRef>
              <c:f>'Tech Support hourly call volume'!$B$9:$Y$9</c:f>
              <c:numCache/>
            </c:numRef>
          </c:val>
          <c:smooth val="0"/>
        </c:ser>
        <c:marker val="1"/>
        <c:axId val="19571862"/>
        <c:axId val="41929031"/>
      </c:lineChart>
      <c:catAx>
        <c:axId val="19571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929031"/>
        <c:crosses val="autoZero"/>
        <c:auto val="1"/>
        <c:lblOffset val="100"/>
        <c:noMultiLvlLbl val="0"/>
      </c:catAx>
      <c:valAx>
        <c:axId val="41929031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9571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175"/>
          <c:y val="0.93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Past 6 month trend - Technical Support calls received hourly from 12:00am to 11:59pm PST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Oct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'Tech Support hourly call volume'!$B$2:$Y$2</c:f>
              <c:strCache/>
            </c:strRef>
          </c:cat>
          <c:val>
            <c:numRef>
              <c:f>'Tech Support hourly call volume'!$B$3:$Y$3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Nov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'Tech Support hourly call volume'!$B$2:$Y$2</c:f>
              <c:strCache/>
            </c:strRef>
          </c:cat>
          <c:val>
            <c:numRef>
              <c:f>'Tech Support hourly call volume'!$B$4:$Y$4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Dec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'Tech Support hourly call volume'!$B$2:$Y$2</c:f>
              <c:strCache/>
            </c:strRef>
          </c:cat>
          <c:val>
            <c:numRef>
              <c:f>'Tech Support hourly call volume'!$B$5:$Y$5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v>Jan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'Tech Support hourly call volume'!$B$2:$Y$2</c:f>
              <c:strCache/>
            </c:strRef>
          </c:cat>
          <c:val>
            <c:numRef>
              <c:f>'Tech Support hourly call volume'!$B$6:$Y$6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v>Feb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'Tech Support hourly call volume'!$B$2:$Y$2</c:f>
              <c:strCache/>
            </c:strRef>
          </c:cat>
          <c:val>
            <c:numRef>
              <c:f>'Tech Support hourly call volume'!$B$7:$Y$7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7"/>
          <c:order val="5"/>
          <c:tx>
            <c:v>Mar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'Tech Support hourly call volume'!$B$2:$Y$2</c:f>
              <c:strCache/>
            </c:strRef>
          </c:cat>
          <c:val>
            <c:numRef>
              <c:f>'Tech Support hourly call volume'!$B$8:$Y$8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41816960"/>
        <c:axId val="40808321"/>
      </c:lineChart>
      <c:catAx>
        <c:axId val="41816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808321"/>
        <c:crosses val="autoZero"/>
        <c:auto val="1"/>
        <c:lblOffset val="100"/>
        <c:noMultiLvlLbl val="0"/>
      </c:catAx>
      <c:valAx>
        <c:axId val="40808321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18169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Past 6 months - Problem Category Trend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3125"/>
          <c:w val="1"/>
          <c:h val="0.55075"/>
        </c:manualLayout>
      </c:layout>
      <c:pie3DChart>
        <c:varyColors val="1"/>
        <c:ser>
          <c:idx val="0"/>
          <c:order val="0"/>
          <c:tx>
            <c:v>Top 10 Tech Support problem Case types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Pt>
            <c:idx val="4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'Support- case problem &amp; detail'!$A$3:$A$12</c:f>
              <c:strCache/>
            </c:strRef>
          </c:cat>
          <c:val>
            <c:numRef>
              <c:f>'Support- case problem &amp; detail'!$C$3:$C$12</c:f>
              <c:numCache/>
            </c:numRef>
          </c:val>
        </c:ser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125"/>
          <c:y val="0.84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Past 6 months - Resolution Trend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65"/>
          <c:y val="0.25075"/>
          <c:w val="0.9715"/>
          <c:h val="0.45675"/>
        </c:manualLayout>
      </c:layout>
      <c:pie3DChart>
        <c:varyColors val="1"/>
        <c:ser>
          <c:idx val="0"/>
          <c:order val="0"/>
          <c:tx>
            <c:v>Tech Support Resolution Case types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'Support- case problem &amp; detail'!$A$15:$A$24</c:f>
              <c:strCache/>
            </c:strRef>
          </c:cat>
          <c:val>
            <c:numRef>
              <c:f>'Support- case problem &amp; detail'!$C$15:$C$24</c:f>
              <c:numCache/>
            </c:numRef>
          </c:val>
        </c:ser>
      </c:pie3D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"/>
          <c:y val="0.859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Ratio of total monthly contacts in a 6 month period per Widgets sold - lifetime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 </a:t>
            </a:r>
          </a:p>
        </c:rich>
      </c:tx>
      <c:layout>
        <c:manualLayout>
          <c:xMode val="factor"/>
          <c:yMode val="factor"/>
          <c:x val="0.013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25"/>
          <c:w val="0.9725"/>
          <c:h val="0.7495"/>
        </c:manualLayout>
      </c:layout>
      <c:lineChart>
        <c:grouping val="standard"/>
        <c:varyColors val="0"/>
        <c:ser>
          <c:idx val="0"/>
          <c:order val="0"/>
          <c:tx>
            <c:v>Ratio contacts per all Widgets sold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POS'!$A$3:$A$15</c:f>
              <c:str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'Tech Support contacts and POS'!$I$3:$I$8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9322620"/>
        <c:axId val="39685853"/>
      </c:lineChart>
      <c:catAx>
        <c:axId val="1932262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685853"/>
        <c:crosses val="autoZero"/>
        <c:auto val="1"/>
        <c:lblOffset val="100"/>
        <c:noMultiLvlLbl val="0"/>
      </c:catAx>
      <c:valAx>
        <c:axId val="39685853"/>
        <c:scaling>
          <c:orientation val="minMax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322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"/>
          <c:y val="0.88725"/>
          <c:w val="0.69975"/>
          <c:h val="0.09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Abandon rate in Tier 1 queue - past 6 month trend - (goal is under 5%)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Abandon rate % Tier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POS'!$A$3:$A$15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'Tech Support contacts and POS'!$K$3:$K$15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1628358"/>
        <c:axId val="60437495"/>
      </c:lineChart>
      <c:catAx>
        <c:axId val="2162835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60437495"/>
        <c:crosses val="autoZero"/>
        <c:auto val="1"/>
        <c:lblOffset val="100"/>
        <c:noMultiLvlLbl val="0"/>
      </c:catAx>
      <c:valAx>
        <c:axId val="604374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28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Average time in Tier 1 queue - past 6 month trend - (goal avg 30 seconds)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average time in queue (in seconds)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POS'!$A$3:$A$15</c:f>
              <c:strCache/>
            </c:strRef>
          </c:cat>
          <c:val>
            <c:numRef>
              <c:f>'Tech Support contacts and POS'!$M$3:$M$15</c:f>
              <c:numCache/>
            </c:numRef>
          </c:val>
          <c:smooth val="0"/>
        </c:ser>
        <c:marker val="1"/>
        <c:axId val="7066544"/>
        <c:axId val="63598897"/>
      </c:lineChart>
      <c:dateAx>
        <c:axId val="706654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63598897"/>
        <c:crosses val="autoZero"/>
        <c:auto val="0"/>
        <c:noMultiLvlLbl val="0"/>
      </c:dateAx>
      <c:valAx>
        <c:axId val="635988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665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Average Tier 1 call handle time - past 6 month trend - (goal is under 7 minutes)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average tech call handle time (in minutes)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POS'!$A$3:$A$23</c:f>
              <c:strCache/>
            </c:strRef>
          </c:cat>
          <c:val>
            <c:numRef>
              <c:f>'Tech Support contacts and POS'!$O$3:$O$23</c:f>
              <c:numCache/>
            </c:numRef>
          </c:val>
          <c:smooth val="0"/>
        </c:ser>
        <c:marker val="1"/>
        <c:axId val="35519162"/>
        <c:axId val="51237003"/>
      </c:lineChart>
      <c:dateAx>
        <c:axId val="3551916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51237003"/>
        <c:crosses val="autoZero"/>
        <c:auto val="0"/>
        <c:noMultiLvlLbl val="0"/>
      </c:dateAx>
      <c:valAx>
        <c:axId val="512370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519162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Average time in Tier 2 queue - past 6 month trend - (goal avg 5 minutes)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average time in queue (in minutes)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POS'!$A$3:$A$23</c:f>
              <c:strCache/>
            </c:strRef>
          </c:cat>
          <c:val>
            <c:numRef>
              <c:f>'Tech Support contacts and POS'!$N$3:$N$23</c:f>
              <c:numCache/>
            </c:numRef>
          </c:val>
          <c:smooth val="0"/>
        </c:ser>
        <c:marker val="1"/>
        <c:axId val="58479844"/>
        <c:axId val="56556549"/>
      </c:lineChart>
      <c:dateAx>
        <c:axId val="5847984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56556549"/>
        <c:crosses val="autoZero"/>
        <c:auto val="0"/>
        <c:noMultiLvlLbl val="0"/>
      </c:dateAx>
      <c:valAx>
        <c:axId val="565565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79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Average Tier 2 call handle time - past 6 month trend - (goal is under 20 minutes)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average tech call handle time (in minutes)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POS'!$A$3:$A$23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'Tech Support contacts and POS'!$P$3:$P$23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39246894"/>
        <c:axId val="17677727"/>
      </c:lineChart>
      <c:catAx>
        <c:axId val="3924689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677727"/>
        <c:crosses val="autoZero"/>
        <c:auto val="1"/>
        <c:lblOffset val="100"/>
        <c:noMultiLvlLbl val="0"/>
      </c:catAx>
      <c:valAx>
        <c:axId val="176777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246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Abandon rate in Tier 2 queue - past 6 month trend - (goal is under 5%)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Abandon rate % Tier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POS'!$A$3:$A$23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'Tech Support contacts and POS'!$L$3:$L$23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24881816"/>
        <c:axId val="22609753"/>
      </c:lineChart>
      <c:catAx>
        <c:axId val="2488181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22609753"/>
        <c:crosses val="autoZero"/>
        <c:auto val="1"/>
        <c:lblOffset val="100"/>
        <c:noMultiLvlLbl val="0"/>
      </c:catAx>
      <c:valAx>
        <c:axId val="226097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818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MTTR - goal under 90 minutes (this is just an example of one agents EOM data)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Average MTTR minutes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POS'!$A$3:$A$23</c:f>
              <c:str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'Tech Support contacts and POS'!$J$3:$J$8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161186"/>
        <c:axId val="19450675"/>
      </c:lineChart>
      <c:catAx>
        <c:axId val="216118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450675"/>
        <c:crosses val="autoZero"/>
        <c:auto val="1"/>
        <c:lblOffset val="100"/>
        <c:noMultiLvlLbl val="0"/>
      </c:catAx>
      <c:valAx>
        <c:axId val="194506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1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image" Target="../media/image4.emf" /><Relationship Id="rId4" Type="http://schemas.openxmlformats.org/officeDocument/2006/relationships/image" Target="../media/image1.emf" /><Relationship Id="rId5" Type="http://schemas.openxmlformats.org/officeDocument/2006/relationships/image" Target="../media/image3.emf" /><Relationship Id="rId6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0.6305</cdr:x>
      <cdr:y>0.3575</cdr:y>
    </cdr:from>
    <cdr:to>
      <cdr:x>0.6615</cdr:x>
      <cdr:y>0.404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0" y="847725"/>
          <a:ext cx="22860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0.63075</cdr:x>
      <cdr:y>0.3575</cdr:y>
    </cdr:from>
    <cdr:to>
      <cdr:x>0.66175</cdr:x>
      <cdr:y>0.40425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0" y="857250"/>
          <a:ext cx="22860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19050</xdr:rowOff>
    </xdr:from>
    <xdr:to>
      <xdr:col>15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8575" y="2647950"/>
        <a:ext cx="71913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66675</xdr:rowOff>
    </xdr:from>
    <xdr:to>
      <xdr:col>16</xdr:col>
      <xdr:colOff>9525</xdr:colOff>
      <xdr:row>58</xdr:row>
      <xdr:rowOff>28575</xdr:rowOff>
    </xdr:to>
    <xdr:graphicFrame>
      <xdr:nvGraphicFramePr>
        <xdr:cNvPr id="2" name="Chart 19"/>
        <xdr:cNvGraphicFramePr/>
      </xdr:nvGraphicFramePr>
      <xdr:xfrm>
        <a:off x="0" y="8201025"/>
        <a:ext cx="72580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66675</xdr:rowOff>
    </xdr:from>
    <xdr:to>
      <xdr:col>15</xdr:col>
      <xdr:colOff>523875</xdr:colOff>
      <xdr:row>73</xdr:row>
      <xdr:rowOff>19050</xdr:rowOff>
    </xdr:to>
    <xdr:graphicFrame>
      <xdr:nvGraphicFramePr>
        <xdr:cNvPr id="3" name="Chart 21"/>
        <xdr:cNvGraphicFramePr/>
      </xdr:nvGraphicFramePr>
      <xdr:xfrm>
        <a:off x="0" y="10629900"/>
        <a:ext cx="723900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87</xdr:row>
      <xdr:rowOff>9525</xdr:rowOff>
    </xdr:from>
    <xdr:to>
      <xdr:col>15</xdr:col>
      <xdr:colOff>523875</xdr:colOff>
      <xdr:row>101</xdr:row>
      <xdr:rowOff>142875</xdr:rowOff>
    </xdr:to>
    <xdr:graphicFrame>
      <xdr:nvGraphicFramePr>
        <xdr:cNvPr id="4" name="Chart 22"/>
        <xdr:cNvGraphicFramePr/>
      </xdr:nvGraphicFramePr>
      <xdr:xfrm>
        <a:off x="0" y="15268575"/>
        <a:ext cx="723900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121</xdr:row>
      <xdr:rowOff>76200</xdr:rowOff>
    </xdr:from>
    <xdr:to>
      <xdr:col>16</xdr:col>
      <xdr:colOff>19050</xdr:colOff>
      <xdr:row>135</xdr:row>
      <xdr:rowOff>19050</xdr:rowOff>
    </xdr:to>
    <xdr:graphicFrame>
      <xdr:nvGraphicFramePr>
        <xdr:cNvPr id="5" name="Chart 23"/>
        <xdr:cNvGraphicFramePr/>
      </xdr:nvGraphicFramePr>
      <xdr:xfrm>
        <a:off x="19050" y="20840700"/>
        <a:ext cx="7248525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102</xdr:row>
      <xdr:rowOff>28575</xdr:rowOff>
    </xdr:from>
    <xdr:to>
      <xdr:col>16</xdr:col>
      <xdr:colOff>19050</xdr:colOff>
      <xdr:row>116</xdr:row>
      <xdr:rowOff>95250</xdr:rowOff>
    </xdr:to>
    <xdr:graphicFrame>
      <xdr:nvGraphicFramePr>
        <xdr:cNvPr id="6" name="Chart 24"/>
        <xdr:cNvGraphicFramePr/>
      </xdr:nvGraphicFramePr>
      <xdr:xfrm>
        <a:off x="0" y="17716500"/>
        <a:ext cx="7267575" cy="2333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135</xdr:row>
      <xdr:rowOff>85725</xdr:rowOff>
    </xdr:from>
    <xdr:to>
      <xdr:col>15</xdr:col>
      <xdr:colOff>523875</xdr:colOff>
      <xdr:row>152</xdr:row>
      <xdr:rowOff>66675</xdr:rowOff>
    </xdr:to>
    <xdr:graphicFrame>
      <xdr:nvGraphicFramePr>
        <xdr:cNvPr id="7" name="Chart 25"/>
        <xdr:cNvGraphicFramePr/>
      </xdr:nvGraphicFramePr>
      <xdr:xfrm>
        <a:off x="0" y="23117175"/>
        <a:ext cx="7239000" cy="2733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73</xdr:row>
      <xdr:rowOff>66675</xdr:rowOff>
    </xdr:from>
    <xdr:to>
      <xdr:col>15</xdr:col>
      <xdr:colOff>523875</xdr:colOff>
      <xdr:row>86</xdr:row>
      <xdr:rowOff>104775</xdr:rowOff>
    </xdr:to>
    <xdr:graphicFrame>
      <xdr:nvGraphicFramePr>
        <xdr:cNvPr id="8" name="Chart 27"/>
        <xdr:cNvGraphicFramePr/>
      </xdr:nvGraphicFramePr>
      <xdr:xfrm>
        <a:off x="0" y="13058775"/>
        <a:ext cx="7239000" cy="2143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152</xdr:row>
      <xdr:rowOff>133350</xdr:rowOff>
    </xdr:from>
    <xdr:to>
      <xdr:col>16</xdr:col>
      <xdr:colOff>0</xdr:colOff>
      <xdr:row>167</xdr:row>
      <xdr:rowOff>47625</xdr:rowOff>
    </xdr:to>
    <xdr:graphicFrame>
      <xdr:nvGraphicFramePr>
        <xdr:cNvPr id="9" name="Chart 28"/>
        <xdr:cNvGraphicFramePr/>
      </xdr:nvGraphicFramePr>
      <xdr:xfrm>
        <a:off x="0" y="25917525"/>
        <a:ext cx="7248525" cy="2343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28</xdr:row>
      <xdr:rowOff>47625</xdr:rowOff>
    </xdr:from>
    <xdr:to>
      <xdr:col>16</xdr:col>
      <xdr:colOff>0</xdr:colOff>
      <xdr:row>43</xdr:row>
      <xdr:rowOff>19050</xdr:rowOff>
    </xdr:to>
    <xdr:graphicFrame>
      <xdr:nvGraphicFramePr>
        <xdr:cNvPr id="10" name="Chart 29"/>
        <xdr:cNvGraphicFramePr/>
      </xdr:nvGraphicFramePr>
      <xdr:xfrm>
        <a:off x="0" y="5753100"/>
        <a:ext cx="7248525" cy="2400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13</xdr:col>
      <xdr:colOff>314325</xdr:colOff>
      <xdr:row>10</xdr:row>
      <xdr:rowOff>1228725</xdr:rowOff>
    </xdr:to>
    <xdr:graphicFrame>
      <xdr:nvGraphicFramePr>
        <xdr:cNvPr id="1" name="Chart 1"/>
        <xdr:cNvGraphicFramePr/>
      </xdr:nvGraphicFramePr>
      <xdr:xfrm>
        <a:off x="0" y="2162175"/>
        <a:ext cx="92678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1304925</xdr:rowOff>
    </xdr:from>
    <xdr:to>
      <xdr:col>13</xdr:col>
      <xdr:colOff>323850</xdr:colOff>
      <xdr:row>10</xdr:row>
      <xdr:rowOff>4876800</xdr:rowOff>
    </xdr:to>
    <xdr:graphicFrame>
      <xdr:nvGraphicFramePr>
        <xdr:cNvPr id="2" name="Chart 2"/>
        <xdr:cNvGraphicFramePr/>
      </xdr:nvGraphicFramePr>
      <xdr:xfrm>
        <a:off x="0" y="6305550"/>
        <a:ext cx="927735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</xdr:row>
      <xdr:rowOff>0</xdr:rowOff>
    </xdr:from>
    <xdr:to>
      <xdr:col>11</xdr:col>
      <xdr:colOff>600075</xdr:colOff>
      <xdr:row>13</xdr:row>
      <xdr:rowOff>219075</xdr:rowOff>
    </xdr:to>
    <xdr:graphicFrame>
      <xdr:nvGraphicFramePr>
        <xdr:cNvPr id="1" name="Chart 1"/>
        <xdr:cNvGraphicFramePr/>
      </xdr:nvGraphicFramePr>
      <xdr:xfrm>
        <a:off x="3000375" y="438150"/>
        <a:ext cx="54102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171450</xdr:colOff>
      <xdr:row>13</xdr:row>
      <xdr:rowOff>314325</xdr:rowOff>
    </xdr:from>
    <xdr:to>
      <xdr:col>11</xdr:col>
      <xdr:colOff>609600</xdr:colOff>
      <xdr:row>25</xdr:row>
      <xdr:rowOff>142875</xdr:rowOff>
    </xdr:to>
    <xdr:graphicFrame>
      <xdr:nvGraphicFramePr>
        <xdr:cNvPr id="2" name="Chart 2"/>
        <xdr:cNvGraphicFramePr/>
      </xdr:nvGraphicFramePr>
      <xdr:xfrm>
        <a:off x="3028950" y="3190875"/>
        <a:ext cx="53911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14</xdr:col>
      <xdr:colOff>0</xdr:colOff>
      <xdr:row>12</xdr:row>
      <xdr:rowOff>0</xdr:rowOff>
    </xdr:from>
    <xdr:to>
      <xdr:col>15</xdr:col>
      <xdr:colOff>323850</xdr:colOff>
      <xdr:row>13</xdr:row>
      <xdr:rowOff>76200</xdr:rowOff>
    </xdr:to>
    <xdr:pic>
      <xdr:nvPicPr>
        <xdr:cNvPr id="3" name="Picture 5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48875" y="2724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15</xdr:col>
      <xdr:colOff>323850</xdr:colOff>
      <xdr:row>13</xdr:row>
      <xdr:rowOff>76200</xdr:rowOff>
    </xdr:to>
    <xdr:pic>
      <xdr:nvPicPr>
        <xdr:cNvPr id="4" name="Picture 6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48875" y="2724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15</xdr:col>
      <xdr:colOff>323850</xdr:colOff>
      <xdr:row>13</xdr:row>
      <xdr:rowOff>76200</xdr:rowOff>
    </xdr:to>
    <xdr:pic>
      <xdr:nvPicPr>
        <xdr:cNvPr id="5" name="Picture 6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48875" y="2724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</xdr:colOff>
      <xdr:row>12</xdr:row>
      <xdr:rowOff>9525</xdr:rowOff>
    </xdr:to>
    <xdr:pic>
      <xdr:nvPicPr>
        <xdr:cNvPr id="6" name="Picture 6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48875" y="272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86.00390625" style="4" customWidth="1"/>
    <col min="2" max="2" width="9.8515625" style="4" customWidth="1"/>
    <col min="3" max="3" width="10.00390625" style="4" customWidth="1"/>
    <col min="4" max="5" width="11.7109375" style="4" customWidth="1"/>
    <col min="6" max="6" width="11.00390625" style="4" customWidth="1"/>
    <col min="7" max="7" width="7.7109375" style="4" customWidth="1"/>
    <col min="8" max="8" width="4.7109375" style="4" customWidth="1"/>
    <col min="9" max="9" width="21.28125" style="4" customWidth="1"/>
    <col min="10" max="10" width="7.28125" style="4" customWidth="1"/>
    <col min="11" max="11" width="20.00390625" style="4" customWidth="1"/>
    <col min="12" max="12" width="5.00390625" style="4" customWidth="1"/>
    <col min="13" max="13" width="20.28125" style="4" customWidth="1"/>
    <col min="14" max="14" width="4.7109375" style="4" customWidth="1"/>
    <col min="15" max="16384" width="8.8515625" style="4" customWidth="1"/>
  </cols>
  <sheetData>
    <row r="1" spans="1:2" ht="81.75" customHeight="1">
      <c r="A1" s="114" t="s">
        <v>139</v>
      </c>
      <c r="B1" s="51" t="s">
        <v>255</v>
      </c>
    </row>
    <row r="2" spans="1:14" s="76" customFormat="1" ht="64.5" customHeight="1">
      <c r="A2" s="89" t="s">
        <v>239</v>
      </c>
      <c r="B2" s="90" t="s">
        <v>240</v>
      </c>
      <c r="C2" s="90" t="s">
        <v>220</v>
      </c>
      <c r="D2" s="90" t="s">
        <v>154</v>
      </c>
      <c r="E2" s="90" t="s">
        <v>230</v>
      </c>
      <c r="F2" s="91"/>
      <c r="H2" s="92"/>
      <c r="I2" s="93"/>
      <c r="J2" s="93"/>
      <c r="K2" s="93"/>
      <c r="L2" s="93"/>
      <c r="M2" s="93"/>
      <c r="N2" s="93"/>
    </row>
    <row r="3" spans="1:14" s="76" customFormat="1" ht="24.75" customHeight="1">
      <c r="A3" s="94" t="s">
        <v>218</v>
      </c>
      <c r="B3" s="95">
        <f>'Tech Support contacts and POS'!B8</f>
        <v>4682</v>
      </c>
      <c r="C3" s="95">
        <f>'Tech Support contacts and POS'!B7</f>
        <v>4890</v>
      </c>
      <c r="D3" s="95">
        <f>AVERAGE('Tech Support contacts and POS'!B3:B23)</f>
        <v>5380.333333333333</v>
      </c>
      <c r="E3" s="96">
        <f>D3/21</f>
        <v>256.2063492063492</v>
      </c>
      <c r="F3" s="97"/>
      <c r="H3" s="98"/>
      <c r="I3" s="93"/>
      <c r="J3" s="93"/>
      <c r="K3" s="93"/>
      <c r="L3" s="93"/>
      <c r="M3" s="93"/>
      <c r="N3" s="93"/>
    </row>
    <row r="4" spans="1:14" s="76" customFormat="1" ht="24.75" customHeight="1">
      <c r="A4" s="94" t="s">
        <v>217</v>
      </c>
      <c r="B4" s="95">
        <f>'Tech Support contacts and POS'!C8</f>
        <v>636</v>
      </c>
      <c r="C4" s="95">
        <f>'Tech Support contacts and POS'!C7</f>
        <v>597</v>
      </c>
      <c r="D4" s="95">
        <f>AVERAGE('Tech Support contacts and POS'!C3:C23)</f>
        <v>643.5</v>
      </c>
      <c r="E4" s="96">
        <f>D4/21</f>
        <v>30.642857142857142</v>
      </c>
      <c r="F4" s="97"/>
      <c r="H4" s="98"/>
      <c r="I4" s="93"/>
      <c r="J4" s="93"/>
      <c r="K4" s="93"/>
      <c r="L4" s="93"/>
      <c r="M4" s="93"/>
      <c r="N4" s="93"/>
    </row>
    <row r="5" spans="1:14" s="76" customFormat="1" ht="24.75" customHeight="1">
      <c r="A5" s="94" t="s">
        <v>244</v>
      </c>
      <c r="B5" s="94">
        <f>'Tech Support contacts and POS'!M8</f>
        <v>26</v>
      </c>
      <c r="C5" s="94">
        <f>'Tech Support contacts and POS'!M7</f>
        <v>27</v>
      </c>
      <c r="D5" s="96">
        <f>AVERAGE('Tech Support contacts and POS'!M3:M23)</f>
        <v>33</v>
      </c>
      <c r="F5" s="99"/>
      <c r="G5" s="93"/>
      <c r="H5" s="93"/>
      <c r="I5" s="93"/>
      <c r="J5" s="93"/>
      <c r="K5" s="93"/>
      <c r="L5" s="93"/>
      <c r="M5" s="93"/>
      <c r="N5" s="93"/>
    </row>
    <row r="6" spans="1:14" s="76" customFormat="1" ht="24.75" customHeight="1">
      <c r="A6" s="94" t="s">
        <v>245</v>
      </c>
      <c r="B6" s="100">
        <f>'Tech Support contacts and POS'!N8</f>
        <v>0.09236111111111112</v>
      </c>
      <c r="C6" s="100">
        <f>'Tech Support contacts and POS'!N7</f>
        <v>0.09305555555555556</v>
      </c>
      <c r="D6" s="100">
        <f>AVERAGE('Tech Support contacts and POS'!N3:N23)</f>
        <v>0.14293981481481483</v>
      </c>
      <c r="F6" s="99"/>
      <c r="G6" s="93"/>
      <c r="H6" s="93"/>
      <c r="I6" s="93"/>
      <c r="J6" s="93"/>
      <c r="K6" s="93"/>
      <c r="L6" s="93"/>
      <c r="M6" s="93"/>
      <c r="N6" s="93"/>
    </row>
    <row r="7" spans="1:14" s="76" customFormat="1" ht="24.75" customHeight="1">
      <c r="A7" s="94" t="s">
        <v>160</v>
      </c>
      <c r="B7" s="101">
        <f>'Tech Support contacts and POS'!K8</f>
        <v>0.03</v>
      </c>
      <c r="C7" s="102">
        <f>'Tech Support contacts and POS'!K7</f>
        <v>0.04</v>
      </c>
      <c r="D7" s="101">
        <f>AVERAGE('Tech Support contacts and POS'!K3:K23)</f>
        <v>0.05166666666666666</v>
      </c>
      <c r="G7" s="93"/>
      <c r="H7" s="93"/>
      <c r="I7" s="93"/>
      <c r="J7" s="93"/>
      <c r="K7" s="93"/>
      <c r="L7" s="93"/>
      <c r="M7" s="93"/>
      <c r="N7" s="93"/>
    </row>
    <row r="8" spans="1:14" s="76" customFormat="1" ht="24.75" customHeight="1">
      <c r="A8" s="94" t="s">
        <v>161</v>
      </c>
      <c r="B8" s="101">
        <f>'Tech Support contacts and POS'!L8</f>
        <v>0.04</v>
      </c>
      <c r="C8" s="101">
        <f>'Tech Support contacts and POS'!L7</f>
        <v>0.04</v>
      </c>
      <c r="D8" s="101">
        <f>AVERAGE('Tech Support contacts and POS'!L3:L23)</f>
        <v>0.04999999999999999</v>
      </c>
      <c r="G8" s="93"/>
      <c r="H8" s="93"/>
      <c r="I8" s="93"/>
      <c r="J8" s="93"/>
      <c r="K8" s="93"/>
      <c r="L8" s="93"/>
      <c r="M8" s="93"/>
      <c r="N8" s="93"/>
    </row>
    <row r="9" spans="1:14" s="76" customFormat="1" ht="24.75" customHeight="1">
      <c r="A9" s="94" t="s">
        <v>158</v>
      </c>
      <c r="B9" s="100">
        <f>'Tech Support contacts and POS'!O8</f>
        <v>0.2652777777777778</v>
      </c>
      <c r="C9" s="103">
        <f>'Tech Support contacts and POS'!O7</f>
        <v>0.21944444444444444</v>
      </c>
      <c r="D9" s="104">
        <f>AVERAGE('Tech Support contacts and POS'!O3:O23)</f>
        <v>0.24953703703703708</v>
      </c>
      <c r="G9" s="93"/>
      <c r="H9" s="93"/>
      <c r="I9" s="93"/>
      <c r="J9" s="93"/>
      <c r="K9" s="93"/>
      <c r="L9" s="93"/>
      <c r="M9" s="93"/>
      <c r="N9" s="93"/>
    </row>
    <row r="10" spans="1:14" s="76" customFormat="1" ht="24.75" customHeight="1">
      <c r="A10" s="94" t="s">
        <v>159</v>
      </c>
      <c r="B10" s="100">
        <f>'Tech Support contacts and POS'!P8</f>
        <v>0.6</v>
      </c>
      <c r="C10" s="100">
        <f>'Tech Support contacts and POS'!P7</f>
        <v>0.5493055555555556</v>
      </c>
      <c r="D10" s="104">
        <f>AVERAGE('Tech Support contacts and POS'!P3:P23)</f>
        <v>0.6182870370370371</v>
      </c>
      <c r="G10" s="93"/>
      <c r="H10" s="93"/>
      <c r="I10" s="93"/>
      <c r="J10" s="93"/>
      <c r="K10" s="93"/>
      <c r="L10" s="93"/>
      <c r="M10" s="93"/>
      <c r="N10" s="93"/>
    </row>
    <row r="11" spans="1:14" s="76" customFormat="1" ht="24.75" customHeight="1">
      <c r="A11" s="105" t="s">
        <v>141</v>
      </c>
      <c r="B11" s="106">
        <f>'Tech Support contacts and POS'!$J$8</f>
        <v>48.61538461538461</v>
      </c>
      <c r="C11" s="106">
        <f>'Tech Support contacts and POS'!$J$7</f>
        <v>67.52941176470588</v>
      </c>
      <c r="D11" s="96">
        <f>AVERAGE('Tech Support contacts and POS'!J3:J23)</f>
        <v>54.01732857737759</v>
      </c>
      <c r="G11" s="93"/>
      <c r="H11" s="93"/>
      <c r="I11" s="93"/>
      <c r="J11" s="93"/>
      <c r="K11" s="93"/>
      <c r="L11" s="93"/>
      <c r="M11" s="93"/>
      <c r="N11" s="93"/>
    </row>
    <row r="12" spans="1:14" s="76" customFormat="1" ht="24.75" customHeight="1">
      <c r="A12" s="94" t="s">
        <v>251</v>
      </c>
      <c r="B12" s="107">
        <f>'Tech Support contacts and POS'!G8</f>
        <v>0.3283729546156221</v>
      </c>
      <c r="C12" s="107">
        <f>'Tech Support contacts and POS'!G7</f>
        <v>0.34006817477533313</v>
      </c>
      <c r="D12" s="107">
        <f>AVERAGE('Tech Support contacts and POS'!G3:G23)</f>
        <v>0.3863427426433797</v>
      </c>
      <c r="G12" s="93"/>
      <c r="H12" s="93"/>
      <c r="I12" s="93"/>
      <c r="J12" s="93"/>
      <c r="K12" s="93"/>
      <c r="L12" s="93"/>
      <c r="M12" s="93"/>
      <c r="N12" s="93"/>
    </row>
    <row r="13" spans="1:14" s="76" customFormat="1" ht="24.75" customHeight="1">
      <c r="A13" s="94" t="s">
        <v>252</v>
      </c>
      <c r="B13" s="107">
        <f>'Tech Support contacts and POS'!I8</f>
        <v>0.021782762208259265</v>
      </c>
      <c r="C13" s="107">
        <f>'Tech Support contacts and POS'!I7</f>
        <v>0.024071807425540596</v>
      </c>
      <c r="D13" s="107">
        <f>AVERAGE('Tech Support contacts and POS'!I3:I23)</f>
        <v>0.030336508679144458</v>
      </c>
      <c r="E13" s="108"/>
      <c r="G13" s="93"/>
      <c r="H13" s="93"/>
      <c r="I13" s="93"/>
      <c r="J13" s="93"/>
      <c r="K13" s="93"/>
      <c r="L13" s="93"/>
      <c r="M13" s="93"/>
      <c r="N13" s="93"/>
    </row>
    <row r="14" spans="1:12" s="76" customFormat="1" ht="56.25" customHeight="1">
      <c r="A14" s="109" t="s">
        <v>142</v>
      </c>
      <c r="B14" s="110" t="s">
        <v>242</v>
      </c>
      <c r="C14" s="93"/>
      <c r="H14" s="93"/>
      <c r="K14" s="93"/>
      <c r="L14" s="93"/>
    </row>
    <row r="15" spans="1:12" s="76" customFormat="1" ht="25.5" customHeight="1">
      <c r="A15" s="94" t="str">
        <f>'Support- case problem &amp; detail'!A3</f>
        <v>Problem 1</v>
      </c>
      <c r="B15" s="111">
        <f>'Support- case problem &amp; detail'!$C$3</f>
        <v>0.3</v>
      </c>
      <c r="C15" s="93"/>
      <c r="H15" s="112"/>
      <c r="K15" s="98"/>
      <c r="L15" s="93"/>
    </row>
    <row r="16" spans="1:12" s="76" customFormat="1" ht="25.5" customHeight="1">
      <c r="A16" s="94" t="str">
        <f>'Support- case problem &amp; detail'!A4</f>
        <v>Problem 2</v>
      </c>
      <c r="B16" s="101">
        <f>'Support- case problem &amp; detail'!$C$4</f>
        <v>0.15</v>
      </c>
      <c r="C16" s="93"/>
      <c r="H16" s="112"/>
      <c r="K16" s="98"/>
      <c r="L16" s="98"/>
    </row>
    <row r="17" spans="1:12" s="76" customFormat="1" ht="25.5" customHeight="1">
      <c r="A17" s="94" t="str">
        <f>'Support- case problem &amp; detail'!A5</f>
        <v>Problem 4</v>
      </c>
      <c r="B17" s="101">
        <f>'Support- case problem &amp; detail'!$C$5</f>
        <v>0.1</v>
      </c>
      <c r="C17" s="93"/>
      <c r="H17" s="112"/>
      <c r="I17" s="98"/>
      <c r="J17" s="98"/>
      <c r="K17" s="98"/>
      <c r="L17" s="98"/>
    </row>
    <row r="18" spans="1:12" s="76" customFormat="1" ht="25.5" customHeight="1">
      <c r="A18" s="94" t="str">
        <f>'Support- case problem &amp; detail'!A6</f>
        <v>Problem 6</v>
      </c>
      <c r="B18" s="101">
        <f>'Support- case problem &amp; detail'!$C$6</f>
        <v>0.1</v>
      </c>
      <c r="C18" s="93"/>
      <c r="H18" s="112"/>
      <c r="I18" s="98"/>
      <c r="J18" s="98"/>
      <c r="K18" s="98"/>
      <c r="L18" s="98"/>
    </row>
    <row r="19" spans="1:12" s="76" customFormat="1" ht="25.5" customHeight="1">
      <c r="A19" s="94" t="str">
        <f>'Support- case problem &amp; detail'!A7</f>
        <v>Problem 10</v>
      </c>
      <c r="B19" s="101">
        <f>'Support- case problem &amp; detail'!$C$7</f>
        <v>0.1</v>
      </c>
      <c r="C19" s="93"/>
      <c r="H19" s="112"/>
      <c r="I19" s="98"/>
      <c r="J19" s="98"/>
      <c r="K19" s="98"/>
      <c r="L19" s="98"/>
    </row>
    <row r="20" spans="1:12" s="76" customFormat="1" ht="25.5" customHeight="1">
      <c r="A20" s="94" t="str">
        <f>'Support- case problem &amp; detail'!A8</f>
        <v>Problem 3</v>
      </c>
      <c r="B20" s="101">
        <f>'Support- case problem &amp; detail'!$C$8</f>
        <v>0.05</v>
      </c>
      <c r="C20" s="93"/>
      <c r="H20" s="112"/>
      <c r="I20" s="98"/>
      <c r="J20" s="98"/>
      <c r="K20" s="98"/>
      <c r="L20" s="98"/>
    </row>
    <row r="21" spans="1:12" s="76" customFormat="1" ht="25.5" customHeight="1">
      <c r="A21" s="94" t="str">
        <f>'Support- case problem &amp; detail'!A9</f>
        <v>Problem 5</v>
      </c>
      <c r="B21" s="101">
        <f>'Support- case problem &amp; detail'!$C$9</f>
        <v>0.05</v>
      </c>
      <c r="C21" s="93"/>
      <c r="H21" s="112"/>
      <c r="I21" s="98"/>
      <c r="J21" s="98"/>
      <c r="K21" s="98"/>
      <c r="L21" s="98"/>
    </row>
    <row r="22" spans="1:12" s="76" customFormat="1" ht="25.5" customHeight="1">
      <c r="A22" s="94" t="str">
        <f>'Support- case problem &amp; detail'!A10</f>
        <v>Problem 7</v>
      </c>
      <c r="B22" s="101">
        <f>'Support- case problem &amp; detail'!$C$10</f>
        <v>0.05</v>
      </c>
      <c r="C22" s="93"/>
      <c r="H22" s="112"/>
      <c r="I22" s="98"/>
      <c r="J22" s="98"/>
      <c r="K22" s="98"/>
      <c r="L22" s="98"/>
    </row>
    <row r="23" spans="1:10" s="93" customFormat="1" ht="25.5" customHeight="1">
      <c r="A23" s="94" t="str">
        <f>'Support- case problem &amp; detail'!A11</f>
        <v>Problem 8</v>
      </c>
      <c r="B23" s="101">
        <f>'Support- case problem &amp; detail'!$C$11</f>
        <v>0.05</v>
      </c>
      <c r="I23" s="113"/>
      <c r="J23" s="113"/>
    </row>
    <row r="24" spans="1:11" s="76" customFormat="1" ht="25.5" customHeight="1">
      <c r="A24" s="94" t="str">
        <f>'Support- case problem &amp; detail'!A12</f>
        <v>Problem 9</v>
      </c>
      <c r="B24" s="101">
        <f>'Support- case problem &amp; detail'!$C$12</f>
        <v>0.05</v>
      </c>
      <c r="C24" s="93"/>
      <c r="H24" s="93"/>
      <c r="I24" s="113"/>
      <c r="J24" s="113"/>
      <c r="K24" s="93"/>
    </row>
    <row r="25" ht="12.75" customHeight="1">
      <c r="B25" s="1"/>
    </row>
    <row r="26" spans="1:2" ht="11.25">
      <c r="A26" s="20"/>
      <c r="B26" s="60"/>
    </row>
  </sheetData>
  <printOptions/>
  <pageMargins left="0.28" right="0.2" top="0.33" bottom="0.2" header="0.17" footer="0.2"/>
  <pageSetup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"/>
  <sheetViews>
    <sheetView workbookViewId="0" topLeftCell="A94">
      <selection activeCell="T117" sqref="T117"/>
    </sheetView>
  </sheetViews>
  <sheetFormatPr defaultColWidth="9.140625" defaultRowHeight="12.75"/>
  <cols>
    <col min="1" max="1" width="5.8515625" style="1" customWidth="1"/>
    <col min="2" max="2" width="5.00390625" style="1" customWidth="1"/>
    <col min="3" max="3" width="4.7109375" style="1" customWidth="1"/>
    <col min="4" max="4" width="6.7109375" style="1" customWidth="1"/>
    <col min="5" max="5" width="7.57421875" style="1" customWidth="1"/>
    <col min="6" max="7" width="6.7109375" style="1" customWidth="1"/>
    <col min="8" max="9" width="6.7109375" style="3" customWidth="1"/>
    <col min="10" max="10" width="7.140625" style="57" customWidth="1"/>
    <col min="11" max="11" width="7.00390625" style="1" customWidth="1"/>
    <col min="12" max="12" width="7.140625" style="1" customWidth="1"/>
    <col min="13" max="14" width="7.421875" style="1" customWidth="1"/>
    <col min="15" max="15" width="7.8515625" style="1" customWidth="1"/>
    <col min="16" max="16" width="8.00390625" style="1" customWidth="1"/>
    <col min="17" max="17" width="5.8515625" style="4" customWidth="1"/>
    <col min="18" max="16384" width="5.8515625" style="1" customWidth="1"/>
  </cols>
  <sheetData>
    <row r="1" ht="36.75" customHeight="1">
      <c r="A1" s="61" t="s">
        <v>155</v>
      </c>
    </row>
    <row r="2" spans="1:16" s="20" customFormat="1" ht="90">
      <c r="A2" s="52" t="s">
        <v>198</v>
      </c>
      <c r="B2" s="52" t="s">
        <v>199</v>
      </c>
      <c r="C2" s="52" t="s">
        <v>200</v>
      </c>
      <c r="D2" s="52" t="s">
        <v>201</v>
      </c>
      <c r="E2" s="52" t="s">
        <v>248</v>
      </c>
      <c r="F2" s="53" t="s">
        <v>250</v>
      </c>
      <c r="G2" s="54" t="s">
        <v>253</v>
      </c>
      <c r="H2" s="53" t="s">
        <v>249</v>
      </c>
      <c r="I2" s="54" t="s">
        <v>254</v>
      </c>
      <c r="J2" s="53" t="s">
        <v>138</v>
      </c>
      <c r="K2" s="52" t="s">
        <v>162</v>
      </c>
      <c r="L2" s="52" t="s">
        <v>163</v>
      </c>
      <c r="M2" s="52" t="s">
        <v>246</v>
      </c>
      <c r="N2" s="52" t="s">
        <v>247</v>
      </c>
      <c r="O2" s="52" t="s">
        <v>165</v>
      </c>
      <c r="P2" s="52" t="s">
        <v>164</v>
      </c>
    </row>
    <row r="3" spans="1:16" ht="11.25">
      <c r="A3" s="116">
        <v>39722</v>
      </c>
      <c r="B3" s="55">
        <f>'Tech Support hourly call volume'!Z3</f>
        <v>6011</v>
      </c>
      <c r="C3" s="56">
        <f>'Tech Support hourly call volume'!B13</f>
        <v>705</v>
      </c>
      <c r="D3" s="56">
        <f aca="true" t="shared" si="0" ref="D3:D8">B3+C3</f>
        <v>6716</v>
      </c>
      <c r="E3" s="55">
        <v>74731</v>
      </c>
      <c r="F3" s="3">
        <v>14934</v>
      </c>
      <c r="G3" s="57">
        <f aca="true" t="shared" si="1" ref="G3:G8">D3/F3</f>
        <v>0.449712066425606</v>
      </c>
      <c r="H3" s="3">
        <v>165234</v>
      </c>
      <c r="I3" s="57">
        <f aca="true" t="shared" si="2" ref="I3:I8">D3/H3</f>
        <v>0.04064538775312587</v>
      </c>
      <c r="J3" s="3">
        <f>'Support- case problem &amp; detail'!F36</f>
        <v>75.875</v>
      </c>
      <c r="K3" s="2">
        <v>0.07</v>
      </c>
      <c r="L3" s="2">
        <v>0.06</v>
      </c>
      <c r="M3" s="1">
        <v>45</v>
      </c>
      <c r="N3" s="58">
        <v>0.2340277777777778</v>
      </c>
      <c r="O3" s="59">
        <f>'Tech Support hourly call volume'!F21</f>
        <v>0.24791666666666667</v>
      </c>
      <c r="P3" s="58">
        <f>'Tech Support hourly call volume'!G21</f>
        <v>0.6256944444444444</v>
      </c>
    </row>
    <row r="4" spans="1:16" ht="11.25">
      <c r="A4" s="116">
        <v>39753</v>
      </c>
      <c r="B4" s="55">
        <f>'Tech Support hourly call volume'!Z4</f>
        <v>5687</v>
      </c>
      <c r="C4" s="56">
        <f>'Tech Support hourly call volume'!B14</f>
        <v>698</v>
      </c>
      <c r="D4" s="56">
        <f t="shared" si="0"/>
        <v>6385</v>
      </c>
      <c r="E4" s="55">
        <f>E3+D4</f>
        <v>81116</v>
      </c>
      <c r="F4" s="3">
        <v>15393</v>
      </c>
      <c r="G4" s="57">
        <f t="shared" si="1"/>
        <v>0.41479893458065353</v>
      </c>
      <c r="H4" s="3">
        <f>H3+F4</f>
        <v>180627</v>
      </c>
      <c r="I4" s="57">
        <f t="shared" si="2"/>
        <v>0.035349089560254</v>
      </c>
      <c r="J4" s="3">
        <f>'Support- case problem &amp; detail'!F49</f>
        <v>34.81818181818182</v>
      </c>
      <c r="K4" s="2">
        <v>0.06</v>
      </c>
      <c r="L4" s="2">
        <v>0.06</v>
      </c>
      <c r="M4" s="1">
        <v>38</v>
      </c>
      <c r="N4" s="58">
        <v>0.23263888888888887</v>
      </c>
      <c r="O4" s="59">
        <f>'Tech Support hourly call volume'!F22</f>
        <v>0.2611111111111111</v>
      </c>
      <c r="P4" s="58">
        <f>'Tech Support hourly call volume'!G22</f>
        <v>0.6319444444444444</v>
      </c>
    </row>
    <row r="5" spans="1:16" ht="11.25">
      <c r="A5" s="116">
        <v>39783</v>
      </c>
      <c r="B5" s="55">
        <f>'Tech Support hourly call volume'!Z5</f>
        <v>5706</v>
      </c>
      <c r="C5" s="56">
        <f>'Tech Support hourly call volume'!B15</f>
        <v>640</v>
      </c>
      <c r="D5" s="56">
        <f t="shared" si="0"/>
        <v>6346</v>
      </c>
      <c r="E5" s="55">
        <f>E4+D5</f>
        <v>87462</v>
      </c>
      <c r="F5" s="3">
        <v>15497</v>
      </c>
      <c r="G5" s="57">
        <f t="shared" si="1"/>
        <v>0.4094986126347035</v>
      </c>
      <c r="H5" s="3">
        <f>H4+F5</f>
        <v>196124</v>
      </c>
      <c r="I5" s="57">
        <f t="shared" si="2"/>
        <v>0.03235708021455814</v>
      </c>
      <c r="J5" s="3">
        <f>'Support- case problem &amp; detail'!F78</f>
        <v>40.629629629629626</v>
      </c>
      <c r="K5" s="2">
        <v>0.06</v>
      </c>
      <c r="L5" s="2">
        <v>0.05</v>
      </c>
      <c r="M5" s="1">
        <v>32</v>
      </c>
      <c r="N5" s="58">
        <v>0.09375</v>
      </c>
      <c r="O5" s="59">
        <f>'Tech Support hourly call volume'!F23</f>
        <v>0.24791666666666667</v>
      </c>
      <c r="P5" s="58">
        <f>'Tech Support hourly call volume'!G23</f>
        <v>0.6791666666666667</v>
      </c>
    </row>
    <row r="6" spans="1:16" ht="11.25">
      <c r="A6" s="116">
        <v>39814</v>
      </c>
      <c r="B6" s="55">
        <f>'Tech Support hourly call volume'!Z6</f>
        <v>5306</v>
      </c>
      <c r="C6" s="56">
        <f>'Tech Support hourly call volume'!B16</f>
        <v>585</v>
      </c>
      <c r="D6" s="56">
        <f t="shared" si="0"/>
        <v>5891</v>
      </c>
      <c r="E6" s="55">
        <f>E5+D6</f>
        <v>93353</v>
      </c>
      <c r="F6" s="3">
        <v>15684</v>
      </c>
      <c r="G6" s="57">
        <f t="shared" si="1"/>
        <v>0.37560571282836014</v>
      </c>
      <c r="H6" s="3">
        <f>H5+F6</f>
        <v>211808</v>
      </c>
      <c r="I6" s="57">
        <f t="shared" si="2"/>
        <v>0.02781292491312887</v>
      </c>
      <c r="J6" s="3">
        <f>'Support- case problem &amp; detail'!F90</f>
        <v>56.63636363636363</v>
      </c>
      <c r="K6" s="2">
        <v>0.05</v>
      </c>
      <c r="L6" s="2">
        <v>0.05</v>
      </c>
      <c r="M6" s="1">
        <v>30</v>
      </c>
      <c r="N6" s="58">
        <v>0.11180555555555556</v>
      </c>
      <c r="O6" s="59">
        <f>'Tech Support hourly call volume'!F24</f>
        <v>0.2555555555555556</v>
      </c>
      <c r="P6" s="58">
        <f>'Tech Support hourly call volume'!G24</f>
        <v>0.6236111111111111</v>
      </c>
    </row>
    <row r="7" spans="1:16" ht="11.25">
      <c r="A7" s="116">
        <v>39845</v>
      </c>
      <c r="B7" s="55">
        <f>'Tech Support hourly call volume'!Z7</f>
        <v>4890</v>
      </c>
      <c r="C7" s="56">
        <f>'Tech Support hourly call volume'!B17</f>
        <v>597</v>
      </c>
      <c r="D7" s="56">
        <f t="shared" si="0"/>
        <v>5487</v>
      </c>
      <c r="E7" s="55">
        <f>E6+D7</f>
        <v>98840</v>
      </c>
      <c r="F7" s="3">
        <v>16135</v>
      </c>
      <c r="G7" s="57">
        <f t="shared" si="1"/>
        <v>0.34006817477533313</v>
      </c>
      <c r="H7" s="3">
        <f>H6+F7</f>
        <v>227943</v>
      </c>
      <c r="I7" s="57">
        <f t="shared" si="2"/>
        <v>0.024071807425540596</v>
      </c>
      <c r="J7" s="3">
        <f>'Support- case problem &amp; detail'!F107</f>
        <v>67.52941176470588</v>
      </c>
      <c r="K7" s="2">
        <v>0.04</v>
      </c>
      <c r="L7" s="2">
        <v>0.04</v>
      </c>
      <c r="M7" s="1">
        <v>27</v>
      </c>
      <c r="N7" s="58">
        <v>0.09305555555555556</v>
      </c>
      <c r="O7" s="59">
        <f>'Tech Support hourly call volume'!F25</f>
        <v>0.21944444444444444</v>
      </c>
      <c r="P7" s="58">
        <f>'Tech Support hourly call volume'!G25</f>
        <v>0.5493055555555556</v>
      </c>
    </row>
    <row r="8" spans="1:16" ht="11.25">
      <c r="A8" s="116">
        <v>39873</v>
      </c>
      <c r="B8" s="55">
        <f>'Tech Support hourly call volume'!Z8</f>
        <v>4682</v>
      </c>
      <c r="C8" s="56">
        <f>'Tech Support hourly call volume'!B18</f>
        <v>636</v>
      </c>
      <c r="D8" s="56">
        <f t="shared" si="0"/>
        <v>5318</v>
      </c>
      <c r="E8" s="55">
        <f>E7+D8</f>
        <v>104158</v>
      </c>
      <c r="F8" s="3">
        <v>16195</v>
      </c>
      <c r="G8" s="57">
        <f t="shared" si="1"/>
        <v>0.3283729546156221</v>
      </c>
      <c r="H8" s="3">
        <f>H7+F8</f>
        <v>244138</v>
      </c>
      <c r="I8" s="57">
        <f t="shared" si="2"/>
        <v>0.021782762208259265</v>
      </c>
      <c r="J8" s="3">
        <f>'Support- case problem &amp; detail'!F134</f>
        <v>48.61538461538461</v>
      </c>
      <c r="K8" s="2">
        <v>0.03</v>
      </c>
      <c r="L8" s="2">
        <v>0.04</v>
      </c>
      <c r="M8" s="1">
        <v>26</v>
      </c>
      <c r="N8" s="58">
        <v>0.09236111111111112</v>
      </c>
      <c r="O8" s="59">
        <f>'Tech Support hourly call volume'!F26</f>
        <v>0.2652777777777778</v>
      </c>
      <c r="P8" s="58">
        <f>'Tech Support hourly call volume'!G26</f>
        <v>0.6</v>
      </c>
    </row>
  </sheetData>
  <printOptions/>
  <pageMargins left="0.2" right="0.24" top="0.48" bottom="0.62" header="0.41" footer="0.63"/>
  <pageSetup horizontalDpi="600" verticalDpi="600" orientation="landscape" r:id="rId2"/>
  <rowBreaks count="2" manualBreakCount="2">
    <brk id="29" max="255" man="1"/>
    <brk id="7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3"/>
  <sheetViews>
    <sheetView workbookViewId="0" topLeftCell="A1">
      <selection activeCell="A2" sqref="A2"/>
    </sheetView>
  </sheetViews>
  <sheetFormatPr defaultColWidth="9.140625" defaultRowHeight="12.75"/>
  <cols>
    <col min="1" max="1" width="14.8515625" style="0" customWidth="1"/>
    <col min="3" max="3" width="10.7109375" style="0" bestFit="1" customWidth="1"/>
    <col min="5" max="5" width="10.140625" style="0" bestFit="1" customWidth="1"/>
    <col min="6" max="6" width="10.140625" style="0" customWidth="1"/>
    <col min="7" max="7" width="9.28125" style="0" customWidth="1"/>
    <col min="8" max="8" width="9.421875" style="0" customWidth="1"/>
    <col min="9" max="10" width="10.7109375" style="0" bestFit="1" customWidth="1"/>
    <col min="11" max="11" width="10.00390625" style="0" customWidth="1"/>
    <col min="12" max="12" width="10.140625" style="0" customWidth="1"/>
    <col min="13" max="13" width="9.8515625" style="0" customWidth="1"/>
    <col min="26" max="26" width="11.421875" style="0" customWidth="1"/>
    <col min="27" max="27" width="10.00390625" style="0" customWidth="1"/>
    <col min="28" max="28" width="9.8515625" style="0" customWidth="1"/>
  </cols>
  <sheetData>
    <row r="1" spans="1:10" ht="23.25" customHeight="1">
      <c r="A1" s="9" t="s">
        <v>205</v>
      </c>
      <c r="J1" s="18"/>
    </row>
    <row r="2" spans="1:28" ht="43.5" customHeight="1">
      <c r="A2" s="21" t="s">
        <v>166</v>
      </c>
      <c r="B2" s="5" t="s">
        <v>171</v>
      </c>
      <c r="C2" s="5" t="s">
        <v>172</v>
      </c>
      <c r="D2" s="5" t="s">
        <v>173</v>
      </c>
      <c r="E2" s="5" t="s">
        <v>174</v>
      </c>
      <c r="F2" s="5" t="s">
        <v>175</v>
      </c>
      <c r="G2" s="5" t="s">
        <v>176</v>
      </c>
      <c r="H2" s="6" t="s">
        <v>177</v>
      </c>
      <c r="I2" s="5" t="s">
        <v>178</v>
      </c>
      <c r="J2" s="5" t="s">
        <v>167</v>
      </c>
      <c r="K2" s="5" t="s">
        <v>168</v>
      </c>
      <c r="L2" s="5" t="s">
        <v>169</v>
      </c>
      <c r="M2" s="5" t="s">
        <v>170</v>
      </c>
      <c r="N2" s="5" t="s">
        <v>171</v>
      </c>
      <c r="O2" s="5" t="s">
        <v>172</v>
      </c>
      <c r="P2" s="5" t="s">
        <v>173</v>
      </c>
      <c r="Q2" s="5" t="s">
        <v>174</v>
      </c>
      <c r="R2" s="5" t="s">
        <v>175</v>
      </c>
      <c r="S2" s="5" t="s">
        <v>176</v>
      </c>
      <c r="T2" s="6" t="s">
        <v>177</v>
      </c>
      <c r="U2" s="5" t="s">
        <v>178</v>
      </c>
      <c r="V2" s="5" t="s">
        <v>167</v>
      </c>
      <c r="W2" s="5" t="s">
        <v>168</v>
      </c>
      <c r="X2" s="5" t="s">
        <v>169</v>
      </c>
      <c r="Y2" s="5" t="s">
        <v>170</v>
      </c>
      <c r="Z2" s="25" t="s">
        <v>185</v>
      </c>
      <c r="AA2" s="25" t="s">
        <v>235</v>
      </c>
      <c r="AB2" s="25" t="s">
        <v>234</v>
      </c>
    </row>
    <row r="3" spans="1:28" ht="11.25" customHeight="1">
      <c r="A3" s="115">
        <v>39722</v>
      </c>
      <c r="B3" s="27">
        <v>24</v>
      </c>
      <c r="C3" s="27">
        <v>17</v>
      </c>
      <c r="D3" s="27">
        <v>16</v>
      </c>
      <c r="E3" s="27">
        <v>33</v>
      </c>
      <c r="F3" s="26">
        <v>62</v>
      </c>
      <c r="G3" s="26">
        <v>91</v>
      </c>
      <c r="H3" s="26">
        <v>114</v>
      </c>
      <c r="I3">
        <v>192</v>
      </c>
      <c r="J3">
        <v>250</v>
      </c>
      <c r="K3">
        <v>332</v>
      </c>
      <c r="L3">
        <v>468</v>
      </c>
      <c r="M3">
        <v>576</v>
      </c>
      <c r="N3">
        <v>521</v>
      </c>
      <c r="O3">
        <v>601</v>
      </c>
      <c r="P3">
        <v>568</v>
      </c>
      <c r="Q3">
        <v>538</v>
      </c>
      <c r="R3">
        <v>516</v>
      </c>
      <c r="S3">
        <v>408</v>
      </c>
      <c r="T3">
        <v>292</v>
      </c>
      <c r="U3">
        <v>168</v>
      </c>
      <c r="V3">
        <v>110</v>
      </c>
      <c r="W3">
        <v>55</v>
      </c>
      <c r="X3">
        <v>33</v>
      </c>
      <c r="Y3">
        <v>26</v>
      </c>
      <c r="Z3" s="26">
        <f aca="true" t="shared" si="0" ref="Z3:Z8">SUM(B3:Y3)</f>
        <v>6011</v>
      </c>
      <c r="AA3" s="21"/>
      <c r="AB3" s="21"/>
    </row>
    <row r="4" spans="1:28" ht="11.25" customHeight="1">
      <c r="A4" s="115">
        <v>39753</v>
      </c>
      <c r="B4" s="27">
        <v>18</v>
      </c>
      <c r="C4" s="27">
        <v>16</v>
      </c>
      <c r="D4" s="27">
        <v>15</v>
      </c>
      <c r="E4" s="27">
        <v>31</v>
      </c>
      <c r="F4" s="26">
        <v>55</v>
      </c>
      <c r="G4" s="26">
        <v>78</v>
      </c>
      <c r="H4" s="26">
        <v>95</v>
      </c>
      <c r="I4">
        <v>100</v>
      </c>
      <c r="J4">
        <v>244</v>
      </c>
      <c r="K4">
        <v>324</v>
      </c>
      <c r="L4">
        <v>495</v>
      </c>
      <c r="M4">
        <v>559</v>
      </c>
      <c r="N4">
        <v>512</v>
      </c>
      <c r="O4">
        <v>540</v>
      </c>
      <c r="P4">
        <v>540</v>
      </c>
      <c r="Q4">
        <v>530</v>
      </c>
      <c r="R4">
        <v>521</v>
      </c>
      <c r="S4">
        <v>384</v>
      </c>
      <c r="T4">
        <v>272</v>
      </c>
      <c r="U4">
        <v>152</v>
      </c>
      <c r="V4">
        <v>102</v>
      </c>
      <c r="W4">
        <v>51</v>
      </c>
      <c r="X4">
        <v>31</v>
      </c>
      <c r="Y4">
        <v>22</v>
      </c>
      <c r="Z4" s="26">
        <f t="shared" si="0"/>
        <v>5687</v>
      </c>
      <c r="AA4" s="21"/>
      <c r="AB4" s="21"/>
    </row>
    <row r="5" spans="1:28" ht="11.25" customHeight="1">
      <c r="A5" s="115">
        <v>39783</v>
      </c>
      <c r="B5" s="27">
        <v>16</v>
      </c>
      <c r="C5" s="27">
        <v>14</v>
      </c>
      <c r="D5" s="27">
        <v>13</v>
      </c>
      <c r="E5" s="27">
        <v>30</v>
      </c>
      <c r="F5" s="26">
        <v>58</v>
      </c>
      <c r="G5" s="26">
        <v>70</v>
      </c>
      <c r="H5" s="26">
        <v>88</v>
      </c>
      <c r="I5">
        <v>92</v>
      </c>
      <c r="J5">
        <v>260</v>
      </c>
      <c r="K5">
        <v>340</v>
      </c>
      <c r="L5">
        <v>528</v>
      </c>
      <c r="M5">
        <v>636</v>
      </c>
      <c r="N5">
        <v>536</v>
      </c>
      <c r="O5">
        <v>580</v>
      </c>
      <c r="P5">
        <v>580</v>
      </c>
      <c r="Q5">
        <v>550</v>
      </c>
      <c r="R5">
        <v>504</v>
      </c>
      <c r="S5">
        <v>332</v>
      </c>
      <c r="T5">
        <v>168</v>
      </c>
      <c r="U5">
        <v>128</v>
      </c>
      <c r="V5">
        <v>92</v>
      </c>
      <c r="W5">
        <v>41</v>
      </c>
      <c r="X5">
        <v>29</v>
      </c>
      <c r="Y5">
        <v>21</v>
      </c>
      <c r="Z5" s="26">
        <f t="shared" si="0"/>
        <v>5706</v>
      </c>
      <c r="AA5" s="21"/>
      <c r="AB5" s="21"/>
    </row>
    <row r="6" spans="1:28" ht="11.25" customHeight="1">
      <c r="A6" s="115">
        <v>39814</v>
      </c>
      <c r="B6" s="40">
        <v>17</v>
      </c>
      <c r="C6" s="40">
        <v>12</v>
      </c>
      <c r="D6" s="40">
        <v>11</v>
      </c>
      <c r="E6" s="40">
        <v>35</v>
      </c>
      <c r="F6" s="35">
        <v>70</v>
      </c>
      <c r="G6" s="35">
        <v>92</v>
      </c>
      <c r="H6" s="35">
        <v>100</v>
      </c>
      <c r="I6">
        <v>108</v>
      </c>
      <c r="J6">
        <v>247</v>
      </c>
      <c r="K6">
        <v>304</v>
      </c>
      <c r="L6">
        <v>424</v>
      </c>
      <c r="M6">
        <v>512</v>
      </c>
      <c r="N6">
        <v>508</v>
      </c>
      <c r="O6">
        <v>555</v>
      </c>
      <c r="P6">
        <v>533</v>
      </c>
      <c r="Q6">
        <v>522</v>
      </c>
      <c r="R6">
        <v>499</v>
      </c>
      <c r="S6">
        <v>256</v>
      </c>
      <c r="T6">
        <v>180</v>
      </c>
      <c r="U6">
        <v>136</v>
      </c>
      <c r="V6">
        <v>95</v>
      </c>
      <c r="W6">
        <v>43</v>
      </c>
      <c r="X6">
        <v>29</v>
      </c>
      <c r="Y6">
        <v>18</v>
      </c>
      <c r="Z6" s="26">
        <f t="shared" si="0"/>
        <v>5306</v>
      </c>
      <c r="AA6" s="21"/>
      <c r="AB6" s="21"/>
    </row>
    <row r="7" spans="1:28" ht="11.25" customHeight="1">
      <c r="A7" s="115">
        <v>39845</v>
      </c>
      <c r="B7" s="40">
        <v>16</v>
      </c>
      <c r="C7" s="40">
        <v>13</v>
      </c>
      <c r="D7" s="40">
        <v>12</v>
      </c>
      <c r="E7" s="40">
        <v>27</v>
      </c>
      <c r="F7" s="35">
        <v>48</v>
      </c>
      <c r="G7" s="35">
        <v>68</v>
      </c>
      <c r="H7" s="35">
        <v>75</v>
      </c>
      <c r="I7">
        <v>88</v>
      </c>
      <c r="J7">
        <v>189</v>
      </c>
      <c r="K7">
        <v>264</v>
      </c>
      <c r="L7">
        <v>284</v>
      </c>
      <c r="M7">
        <v>436</v>
      </c>
      <c r="N7">
        <v>433</v>
      </c>
      <c r="O7">
        <v>596</v>
      </c>
      <c r="P7">
        <v>528</v>
      </c>
      <c r="Q7">
        <v>500</v>
      </c>
      <c r="R7">
        <v>484</v>
      </c>
      <c r="S7">
        <v>272</v>
      </c>
      <c r="T7">
        <v>200</v>
      </c>
      <c r="U7">
        <v>152</v>
      </c>
      <c r="V7">
        <v>105</v>
      </c>
      <c r="W7">
        <v>50</v>
      </c>
      <c r="X7">
        <v>31</v>
      </c>
      <c r="Y7">
        <v>19</v>
      </c>
      <c r="Z7" s="26">
        <f t="shared" si="0"/>
        <v>4890</v>
      </c>
      <c r="AA7" s="21"/>
      <c r="AB7" s="21"/>
    </row>
    <row r="8" spans="1:28" ht="11.25" customHeight="1">
      <c r="A8" s="115">
        <v>39873</v>
      </c>
      <c r="B8" s="41">
        <v>14</v>
      </c>
      <c r="C8" s="41">
        <v>12</v>
      </c>
      <c r="D8" s="41">
        <v>10</v>
      </c>
      <c r="E8" s="41">
        <v>29</v>
      </c>
      <c r="F8" s="39">
        <v>46</v>
      </c>
      <c r="G8" s="39">
        <v>77</v>
      </c>
      <c r="H8" s="39">
        <v>85</v>
      </c>
      <c r="I8">
        <v>92</v>
      </c>
      <c r="J8">
        <v>175</v>
      </c>
      <c r="K8">
        <v>251</v>
      </c>
      <c r="L8">
        <v>275</v>
      </c>
      <c r="M8">
        <v>410</v>
      </c>
      <c r="N8">
        <v>423</v>
      </c>
      <c r="O8">
        <v>588</v>
      </c>
      <c r="P8">
        <v>487</v>
      </c>
      <c r="Q8">
        <v>469</v>
      </c>
      <c r="R8">
        <v>470</v>
      </c>
      <c r="S8">
        <v>233</v>
      </c>
      <c r="T8">
        <v>196</v>
      </c>
      <c r="U8">
        <v>146</v>
      </c>
      <c r="V8">
        <v>100</v>
      </c>
      <c r="W8">
        <v>51</v>
      </c>
      <c r="X8">
        <v>26</v>
      </c>
      <c r="Y8">
        <v>17</v>
      </c>
      <c r="Z8" s="26">
        <f t="shared" si="0"/>
        <v>4682</v>
      </c>
      <c r="AA8" s="21"/>
      <c r="AB8" s="21"/>
    </row>
    <row r="9" spans="1:28" s="4" customFormat="1" ht="36">
      <c r="A9" s="28" t="s">
        <v>231</v>
      </c>
      <c r="B9" s="29">
        <f>AVERAGE(B3:B8)/30.5</f>
        <v>0.5737704918032787</v>
      </c>
      <c r="C9" s="29">
        <f aca="true" t="shared" si="1" ref="C9:Y9">AVERAGE(C3:C8)/30.5</f>
        <v>0.45901639344262296</v>
      </c>
      <c r="D9" s="29">
        <f t="shared" si="1"/>
        <v>0.4207650273224044</v>
      </c>
      <c r="E9" s="29">
        <f t="shared" si="1"/>
        <v>1.010928961748634</v>
      </c>
      <c r="F9" s="29">
        <f>AVERAGE(F3:F8)/30.5</f>
        <v>1.8524590163934427</v>
      </c>
      <c r="G9" s="29">
        <f>AVERAGE(G3:G8)/30.5</f>
        <v>2.601092896174863</v>
      </c>
      <c r="H9" s="29">
        <f t="shared" si="1"/>
        <v>3.0437158469945356</v>
      </c>
      <c r="I9" s="29">
        <f t="shared" si="1"/>
        <v>3.6721311475409837</v>
      </c>
      <c r="J9" s="29">
        <f t="shared" si="1"/>
        <v>7.459016393442623</v>
      </c>
      <c r="K9" s="29">
        <f t="shared" si="1"/>
        <v>9.918032786885245</v>
      </c>
      <c r="L9" s="29">
        <f t="shared" si="1"/>
        <v>13.519125683060109</v>
      </c>
      <c r="M9" s="29">
        <f t="shared" si="1"/>
        <v>17.098360655737704</v>
      </c>
      <c r="N9" s="29">
        <f t="shared" si="1"/>
        <v>16.027322404371585</v>
      </c>
      <c r="O9" s="29">
        <f t="shared" si="1"/>
        <v>18.90710382513661</v>
      </c>
      <c r="P9" s="29">
        <f t="shared" si="1"/>
        <v>17.68306010928962</v>
      </c>
      <c r="Q9" s="29">
        <f t="shared" si="1"/>
        <v>16.989071038251364</v>
      </c>
      <c r="R9" s="29">
        <f t="shared" si="1"/>
        <v>16.360655737704917</v>
      </c>
      <c r="S9" s="29">
        <f t="shared" si="1"/>
        <v>10.300546448087433</v>
      </c>
      <c r="T9" s="29">
        <f t="shared" si="1"/>
        <v>7.147540983606557</v>
      </c>
      <c r="U9" s="29">
        <f t="shared" si="1"/>
        <v>4.819672131147541</v>
      </c>
      <c r="V9" s="29">
        <f t="shared" si="1"/>
        <v>3.300546448087432</v>
      </c>
      <c r="W9" s="29">
        <f t="shared" si="1"/>
        <v>1.5901639344262295</v>
      </c>
      <c r="X9" s="29">
        <f t="shared" si="1"/>
        <v>0.9781420765027322</v>
      </c>
      <c r="Y9" s="29">
        <f t="shared" si="1"/>
        <v>0.6721311475409836</v>
      </c>
      <c r="Z9" s="29"/>
      <c r="AA9" s="30">
        <f>AVERAGE(Z3:Z8)/21</f>
        <v>256.2063492063492</v>
      </c>
      <c r="AB9" s="30">
        <f>AVERAGE(Z3:Z8)/21/12</f>
        <v>21.3505291005291</v>
      </c>
    </row>
    <row r="10" ht="223.5" customHeight="1"/>
    <row r="11" ht="385.5" customHeight="1"/>
    <row r="12" spans="2:3" ht="67.5" customHeight="1">
      <c r="B12" s="7" t="s">
        <v>202</v>
      </c>
      <c r="C12" s="7" t="s">
        <v>203</v>
      </c>
    </row>
    <row r="13" spans="1:3" ht="12.75">
      <c r="A13" s="72" t="s">
        <v>238</v>
      </c>
      <c r="B13">
        <v>705</v>
      </c>
      <c r="C13" s="8">
        <f aca="true" t="shared" si="2" ref="C13:C18">B13/Z3</f>
        <v>0.1172849775411745</v>
      </c>
    </row>
    <row r="14" spans="1:3" ht="12.75">
      <c r="A14" s="72" t="s">
        <v>192</v>
      </c>
      <c r="B14">
        <v>698</v>
      </c>
      <c r="C14" s="8">
        <f t="shared" si="2"/>
        <v>0.1227360647089854</v>
      </c>
    </row>
    <row r="15" spans="1:3" ht="12.75">
      <c r="A15" s="72" t="s">
        <v>188</v>
      </c>
      <c r="B15">
        <v>640</v>
      </c>
      <c r="C15" s="8">
        <f t="shared" si="2"/>
        <v>0.11216263582194182</v>
      </c>
    </row>
    <row r="16" spans="1:3" ht="12.75">
      <c r="A16" s="72" t="s">
        <v>189</v>
      </c>
      <c r="B16">
        <v>585</v>
      </c>
      <c r="C16" s="8">
        <f t="shared" si="2"/>
        <v>0.1102525442894836</v>
      </c>
    </row>
    <row r="17" spans="1:3" ht="12.75">
      <c r="A17" s="72" t="s">
        <v>190</v>
      </c>
      <c r="B17">
        <v>597</v>
      </c>
      <c r="C17" s="8">
        <f t="shared" si="2"/>
        <v>0.12208588957055215</v>
      </c>
    </row>
    <row r="18" spans="1:3" ht="12.75">
      <c r="A18" s="72" t="s">
        <v>191</v>
      </c>
      <c r="B18">
        <v>636</v>
      </c>
      <c r="C18" s="8">
        <f t="shared" si="2"/>
        <v>0.13583938487825717</v>
      </c>
    </row>
    <row r="19" spans="1:26" s="63" customFormat="1" ht="90" customHeight="1">
      <c r="A19" s="70" t="s">
        <v>0</v>
      </c>
      <c r="B19" s="33" t="s">
        <v>233</v>
      </c>
      <c r="C19" s="31" t="s">
        <v>232</v>
      </c>
      <c r="D19" s="62"/>
      <c r="E19" s="70" t="s">
        <v>157</v>
      </c>
      <c r="F19" s="49" t="s">
        <v>1</v>
      </c>
      <c r="G19" s="49" t="s">
        <v>2</v>
      </c>
      <c r="H19" s="62"/>
      <c r="L19" s="64"/>
      <c r="M19" s="65"/>
      <c r="Z19" s="65"/>
    </row>
    <row r="20" spans="1:26" s="63" customFormat="1" ht="0.75" customHeight="1">
      <c r="A20" s="71" t="s">
        <v>156</v>
      </c>
      <c r="B20" s="32">
        <v>0.78</v>
      </c>
      <c r="C20" s="32">
        <v>0.22</v>
      </c>
      <c r="D20" s="23"/>
      <c r="E20" s="71" t="s">
        <v>156</v>
      </c>
      <c r="F20" s="46">
        <v>0.24027777777777778</v>
      </c>
      <c r="G20" s="47">
        <v>0.5597222222222222</v>
      </c>
      <c r="H20" s="66"/>
      <c r="L20" s="67"/>
      <c r="M20" s="22"/>
      <c r="Q20" s="22"/>
      <c r="Z20" s="67"/>
    </row>
    <row r="21" spans="1:26" s="63" customFormat="1" ht="12.75">
      <c r="A21" s="72" t="s">
        <v>238</v>
      </c>
      <c r="B21" s="32">
        <v>0.72</v>
      </c>
      <c r="C21" s="32">
        <v>0.28</v>
      </c>
      <c r="D21" s="23"/>
      <c r="E21" s="73" t="s">
        <v>179</v>
      </c>
      <c r="F21" s="46">
        <v>0.24791666666666667</v>
      </c>
      <c r="G21" s="47">
        <v>0.6256944444444444</v>
      </c>
      <c r="H21" s="66"/>
      <c r="L21" s="67"/>
      <c r="M21" s="67"/>
      <c r="Q21" s="22"/>
      <c r="Z21" s="67"/>
    </row>
    <row r="22" spans="1:26" s="63" customFormat="1" ht="12.75">
      <c r="A22" s="72" t="s">
        <v>192</v>
      </c>
      <c r="B22" s="32">
        <v>0.57</v>
      </c>
      <c r="C22" s="32">
        <v>0.43</v>
      </c>
      <c r="D22" s="68"/>
      <c r="E22" s="72" t="s">
        <v>180</v>
      </c>
      <c r="F22" s="46">
        <v>0.2611111111111111</v>
      </c>
      <c r="G22" s="47">
        <v>0.6319444444444444</v>
      </c>
      <c r="H22" s="68"/>
      <c r="L22" s="69"/>
      <c r="M22" s="67"/>
      <c r="Q22" s="22"/>
      <c r="Z22" s="67"/>
    </row>
    <row r="23" spans="1:26" s="63" customFormat="1" ht="12.75">
      <c r="A23" s="72" t="s">
        <v>188</v>
      </c>
      <c r="B23" s="32">
        <v>0.71</v>
      </c>
      <c r="C23" s="32">
        <v>0.29</v>
      </c>
      <c r="D23" s="68"/>
      <c r="E23" s="72" t="s">
        <v>204</v>
      </c>
      <c r="F23" s="46">
        <v>0.24791666666666667</v>
      </c>
      <c r="G23" s="47">
        <v>0.6791666666666667</v>
      </c>
      <c r="H23" s="68"/>
      <c r="L23" s="69"/>
      <c r="M23" s="67"/>
      <c r="Q23" s="22"/>
      <c r="Z23" s="67"/>
    </row>
    <row r="24" spans="1:26" s="63" customFormat="1" ht="12.75">
      <c r="A24" s="72" t="s">
        <v>189</v>
      </c>
      <c r="B24" s="32">
        <v>0.72</v>
      </c>
      <c r="C24" s="32">
        <v>0.28</v>
      </c>
      <c r="D24" s="68"/>
      <c r="E24" s="72" t="s">
        <v>206</v>
      </c>
      <c r="F24" s="46">
        <v>0.2555555555555556</v>
      </c>
      <c r="G24" s="47">
        <v>0.6236111111111111</v>
      </c>
      <c r="H24" s="68"/>
      <c r="L24" s="69"/>
      <c r="M24" s="67"/>
      <c r="Q24" s="22"/>
      <c r="Z24" s="67"/>
    </row>
    <row r="25" spans="1:26" s="63" customFormat="1" ht="12.75">
      <c r="A25" s="72" t="s">
        <v>190</v>
      </c>
      <c r="B25" s="32">
        <v>0.61</v>
      </c>
      <c r="C25" s="32">
        <v>0.39</v>
      </c>
      <c r="D25" s="68"/>
      <c r="E25" s="72" t="s">
        <v>219</v>
      </c>
      <c r="F25" s="46">
        <v>0.21944444444444444</v>
      </c>
      <c r="G25" s="47">
        <v>0.5493055555555556</v>
      </c>
      <c r="H25" s="68"/>
      <c r="L25" s="69"/>
      <c r="M25" s="67"/>
      <c r="Q25" s="22"/>
      <c r="Z25" s="67"/>
    </row>
    <row r="26" spans="1:26" s="63" customFormat="1" ht="12.75">
      <c r="A26" s="72" t="s">
        <v>191</v>
      </c>
      <c r="B26" s="32">
        <v>0.64</v>
      </c>
      <c r="C26" s="32">
        <v>0.36</v>
      </c>
      <c r="D26" s="68"/>
      <c r="E26" s="72" t="s">
        <v>238</v>
      </c>
      <c r="F26" s="46">
        <v>0.2652777777777778</v>
      </c>
      <c r="G26" s="47">
        <v>0.6</v>
      </c>
      <c r="H26" s="68"/>
      <c r="L26" s="69"/>
      <c r="M26" s="67"/>
      <c r="Q26" s="22"/>
      <c r="Z26" s="67"/>
    </row>
    <row r="27" spans="1:28" s="63" customFormat="1" ht="12.75">
      <c r="A27" s="19"/>
      <c r="AB27" s="24"/>
    </row>
    <row r="28" ht="12.75">
      <c r="AB28" s="24"/>
    </row>
    <row r="29" ht="12.75">
      <c r="AB29" s="24"/>
    </row>
    <row r="30" ht="12.75">
      <c r="AB30" s="24"/>
    </row>
    <row r="31" ht="12.75">
      <c r="AB31" s="24"/>
    </row>
    <row r="32" ht="12.75">
      <c r="AB32" s="24"/>
    </row>
    <row r="33" ht="12.75">
      <c r="AB33" s="48"/>
    </row>
  </sheetData>
  <printOptions/>
  <pageMargins left="0.2" right="0.2" top="0.36" bottom="1.03" header="0.17" footer="0.2"/>
  <pageSetup horizontalDpi="600" verticalDpi="600" orientation="landscape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Q134"/>
  <sheetViews>
    <sheetView workbookViewId="0" topLeftCell="A1">
      <selection activeCell="H31" sqref="H31"/>
    </sheetView>
  </sheetViews>
  <sheetFormatPr defaultColWidth="9.140625" defaultRowHeight="12.75"/>
  <cols>
    <col min="1" max="1" width="28.7109375" style="10" bestFit="1" customWidth="1"/>
    <col min="2" max="2" width="7.8515625" style="10" customWidth="1"/>
    <col min="3" max="4" width="6.28125" style="10" customWidth="1"/>
    <col min="5" max="5" width="13.28125" style="10" customWidth="1"/>
    <col min="6" max="6" width="10.421875" style="10" customWidth="1"/>
    <col min="7" max="7" width="8.57421875" style="10" customWidth="1"/>
    <col min="8" max="8" width="8.28125" style="10" customWidth="1"/>
    <col min="9" max="10" width="8.8515625" style="10" customWidth="1"/>
    <col min="11" max="11" width="9.7109375" style="10" customWidth="1"/>
    <col min="12" max="12" width="22.8515625" style="10" customWidth="1"/>
    <col min="13" max="13" width="4.7109375" style="10" customWidth="1"/>
    <col min="14" max="14" width="6.00390625" style="10" customWidth="1"/>
    <col min="15" max="16384" width="8.8515625" style="10" customWidth="1"/>
  </cols>
  <sheetData>
    <row r="1" spans="1:3" ht="34.5" customHeight="1">
      <c r="A1" s="76" t="s">
        <v>140</v>
      </c>
      <c r="B1" s="75"/>
      <c r="C1" s="75"/>
    </row>
    <row r="2" spans="1:3" s="11" customFormat="1" ht="52.5" customHeight="1">
      <c r="A2" s="13" t="s">
        <v>210</v>
      </c>
      <c r="B2" s="34" t="s">
        <v>143</v>
      </c>
      <c r="C2" s="34" t="s">
        <v>242</v>
      </c>
    </row>
    <row r="3" spans="1:3" s="17" customFormat="1" ht="12.75">
      <c r="A3" s="42" t="s">
        <v>144</v>
      </c>
      <c r="B3" s="35">
        <f aca="true" t="shared" si="0" ref="B3:B12">SUMIF($J$28:$J$50,A3,$M$28:$M$50)</f>
        <v>6</v>
      </c>
      <c r="C3" s="36">
        <f aca="true" t="shared" si="1" ref="C3:C12">B3/$B$13</f>
        <v>0.3</v>
      </c>
    </row>
    <row r="4" spans="1:3" s="17" customFormat="1" ht="12.75">
      <c r="A4" s="42" t="s">
        <v>145</v>
      </c>
      <c r="B4" s="35">
        <f t="shared" si="0"/>
        <v>3</v>
      </c>
      <c r="C4" s="36">
        <f t="shared" si="1"/>
        <v>0.15</v>
      </c>
    </row>
    <row r="5" spans="1:3" s="17" customFormat="1" ht="12.75">
      <c r="A5" s="42" t="s">
        <v>147</v>
      </c>
      <c r="B5" s="35">
        <f t="shared" si="0"/>
        <v>2</v>
      </c>
      <c r="C5" s="36">
        <f t="shared" si="1"/>
        <v>0.1</v>
      </c>
    </row>
    <row r="6" spans="1:3" s="17" customFormat="1" ht="12.75">
      <c r="A6" s="42" t="s">
        <v>149</v>
      </c>
      <c r="B6" s="35">
        <f t="shared" si="0"/>
        <v>2</v>
      </c>
      <c r="C6" s="36">
        <f t="shared" si="1"/>
        <v>0.1</v>
      </c>
    </row>
    <row r="7" spans="1:3" s="17" customFormat="1" ht="12.75">
      <c r="A7" s="42" t="s">
        <v>153</v>
      </c>
      <c r="B7" s="35">
        <f t="shared" si="0"/>
        <v>2</v>
      </c>
      <c r="C7" s="36">
        <f t="shared" si="1"/>
        <v>0.1</v>
      </c>
    </row>
    <row r="8" spans="1:3" s="17" customFormat="1" ht="12.75">
      <c r="A8" s="42" t="s">
        <v>146</v>
      </c>
      <c r="B8" s="35">
        <f t="shared" si="0"/>
        <v>1</v>
      </c>
      <c r="C8" s="36">
        <f t="shared" si="1"/>
        <v>0.05</v>
      </c>
    </row>
    <row r="9" spans="1:3" s="17" customFormat="1" ht="12.75">
      <c r="A9" s="42" t="s">
        <v>148</v>
      </c>
      <c r="B9" s="35">
        <f t="shared" si="0"/>
        <v>1</v>
      </c>
      <c r="C9" s="36">
        <f t="shared" si="1"/>
        <v>0.05</v>
      </c>
    </row>
    <row r="10" spans="1:3" s="17" customFormat="1" ht="12.75">
      <c r="A10" s="42" t="s">
        <v>150</v>
      </c>
      <c r="B10" s="35">
        <f t="shared" si="0"/>
        <v>1</v>
      </c>
      <c r="C10" s="36">
        <f t="shared" si="1"/>
        <v>0.05</v>
      </c>
    </row>
    <row r="11" spans="1:3" s="17" customFormat="1" ht="12.75">
      <c r="A11" s="42" t="s">
        <v>151</v>
      </c>
      <c r="B11" s="35">
        <f t="shared" si="0"/>
        <v>1</v>
      </c>
      <c r="C11" s="36">
        <f t="shared" si="1"/>
        <v>0.05</v>
      </c>
    </row>
    <row r="12" spans="1:3" s="17" customFormat="1" ht="12.75">
      <c r="A12" s="42" t="s">
        <v>152</v>
      </c>
      <c r="B12" s="35">
        <f t="shared" si="0"/>
        <v>1</v>
      </c>
      <c r="C12" s="36">
        <f t="shared" si="1"/>
        <v>0.05</v>
      </c>
    </row>
    <row r="13" spans="1:2" ht="12">
      <c r="A13" s="37" t="s">
        <v>224</v>
      </c>
      <c r="B13" s="38">
        <f>SUBTOTAL(9,B3:B12)</f>
        <v>20</v>
      </c>
    </row>
    <row r="14" spans="1:3" ht="87" customHeight="1">
      <c r="A14" s="12" t="s">
        <v>211</v>
      </c>
      <c r="B14" s="34" t="s">
        <v>143</v>
      </c>
      <c r="C14" s="50" t="s">
        <v>242</v>
      </c>
    </row>
    <row r="15" spans="1:3" ht="48.75" customHeight="1">
      <c r="A15" s="42" t="s">
        <v>40</v>
      </c>
      <c r="B15" s="40">
        <f>SUMIF($K$28:$K$50,A15,$M$28:$M$50)</f>
        <v>6</v>
      </c>
      <c r="C15" s="36">
        <f>B15/$B$25</f>
        <v>0.3</v>
      </c>
    </row>
    <row r="16" spans="1:7" ht="12.75">
      <c r="A16" s="42" t="s">
        <v>52</v>
      </c>
      <c r="B16" s="40">
        <f aca="true" t="shared" si="2" ref="B16:B24">SUMIF($K$28:$K$50,A16,$M$28:$M$50)</f>
        <v>3</v>
      </c>
      <c r="C16" s="36">
        <f aca="true" t="shared" si="3" ref="C16:C24">B16/$B$25</f>
        <v>0.15</v>
      </c>
      <c r="D16" s="15"/>
      <c r="E16" s="15"/>
      <c r="F16" s="15"/>
      <c r="G16" s="15"/>
    </row>
    <row r="17" spans="1:7" ht="12.75">
      <c r="A17" s="42" t="s">
        <v>50</v>
      </c>
      <c r="B17" s="40">
        <f t="shared" si="2"/>
        <v>2</v>
      </c>
      <c r="C17" s="36">
        <f t="shared" si="3"/>
        <v>0.1</v>
      </c>
      <c r="D17" s="15"/>
      <c r="E17" s="15"/>
      <c r="F17" s="15"/>
      <c r="G17" s="15"/>
    </row>
    <row r="18" spans="1:7" ht="12.75">
      <c r="A18" s="42" t="s">
        <v>49</v>
      </c>
      <c r="B18" s="40">
        <f t="shared" si="2"/>
        <v>2</v>
      </c>
      <c r="C18" s="36">
        <f t="shared" si="3"/>
        <v>0.1</v>
      </c>
      <c r="D18" s="15"/>
      <c r="E18" s="15"/>
      <c r="F18" s="15"/>
      <c r="G18" s="15"/>
    </row>
    <row r="19" spans="1:7" ht="12.75">
      <c r="A19" s="42" t="s">
        <v>45</v>
      </c>
      <c r="B19" s="40">
        <f t="shared" si="2"/>
        <v>2</v>
      </c>
      <c r="C19" s="36">
        <f t="shared" si="3"/>
        <v>0.1</v>
      </c>
      <c r="D19" s="15"/>
      <c r="E19" s="15"/>
      <c r="F19" s="15"/>
      <c r="G19" s="15"/>
    </row>
    <row r="20" spans="1:7" ht="12.75">
      <c r="A20" s="42" t="s">
        <v>51</v>
      </c>
      <c r="B20" s="40">
        <f t="shared" si="2"/>
        <v>1</v>
      </c>
      <c r="C20" s="36">
        <f t="shared" si="3"/>
        <v>0.05</v>
      </c>
      <c r="D20" s="15"/>
      <c r="E20" s="15"/>
      <c r="F20" s="15"/>
      <c r="G20" s="15"/>
    </row>
    <row r="21" spans="1:7" ht="12.75">
      <c r="A21" s="42" t="s">
        <v>53</v>
      </c>
      <c r="B21" s="40">
        <f t="shared" si="2"/>
        <v>1</v>
      </c>
      <c r="C21" s="36">
        <f t="shared" si="3"/>
        <v>0.05</v>
      </c>
      <c r="D21" s="15"/>
      <c r="E21" s="15"/>
      <c r="F21" s="15"/>
      <c r="G21" s="15"/>
    </row>
    <row r="22" spans="1:7" ht="12.75">
      <c r="A22" s="42" t="s">
        <v>48</v>
      </c>
      <c r="B22" s="40">
        <f t="shared" si="2"/>
        <v>1</v>
      </c>
      <c r="C22" s="36">
        <f t="shared" si="3"/>
        <v>0.05</v>
      </c>
      <c r="D22" s="15"/>
      <c r="E22" s="15"/>
      <c r="F22" s="15"/>
      <c r="G22" s="15"/>
    </row>
    <row r="23" spans="1:7" ht="12.75">
      <c r="A23" s="42" t="s">
        <v>47</v>
      </c>
      <c r="B23" s="40">
        <f t="shared" si="2"/>
        <v>1</v>
      </c>
      <c r="C23" s="36">
        <f t="shared" si="3"/>
        <v>0.05</v>
      </c>
      <c r="D23" s="15"/>
      <c r="E23" s="15"/>
      <c r="F23" s="15"/>
      <c r="G23" s="15"/>
    </row>
    <row r="24" spans="1:7" ht="12.75">
      <c r="A24" s="42" t="s">
        <v>46</v>
      </c>
      <c r="B24" s="40">
        <f t="shared" si="2"/>
        <v>1</v>
      </c>
      <c r="C24" s="36">
        <f t="shared" si="3"/>
        <v>0.05</v>
      </c>
      <c r="D24" s="15"/>
      <c r="E24" s="15"/>
      <c r="F24" s="15"/>
      <c r="G24" s="15"/>
    </row>
    <row r="25" spans="1:7" ht="12">
      <c r="A25" s="74" t="s">
        <v>225</v>
      </c>
      <c r="B25" s="38">
        <f>SUM(B15:B24)</f>
        <v>20</v>
      </c>
      <c r="C25" s="15"/>
      <c r="D25" s="15"/>
      <c r="E25" s="15"/>
      <c r="F25" s="15"/>
      <c r="G25" s="15"/>
    </row>
    <row r="27" spans="1:2" ht="12">
      <c r="A27" s="39"/>
      <c r="B27" s="39"/>
    </row>
    <row r="28" spans="1:14" ht="56.25">
      <c r="A28" s="16" t="s">
        <v>214</v>
      </c>
      <c r="B28" s="16" t="s">
        <v>212</v>
      </c>
      <c r="C28" s="16" t="s">
        <v>213</v>
      </c>
      <c r="D28" s="16" t="s">
        <v>193</v>
      </c>
      <c r="E28" s="16" t="s">
        <v>136</v>
      </c>
      <c r="F28" s="16" t="s">
        <v>135</v>
      </c>
      <c r="G28" s="16" t="s">
        <v>226</v>
      </c>
      <c r="H28" s="16" t="s">
        <v>209</v>
      </c>
      <c r="I28" s="16" t="s">
        <v>181</v>
      </c>
      <c r="J28" s="16" t="s">
        <v>210</v>
      </c>
      <c r="K28" s="16" t="s">
        <v>211</v>
      </c>
      <c r="L28" s="16" t="s">
        <v>184</v>
      </c>
      <c r="M28" s="14" t="s">
        <v>223</v>
      </c>
      <c r="N28" s="14" t="s">
        <v>198</v>
      </c>
    </row>
    <row r="29" spans="1:17" ht="51">
      <c r="A29" s="42" t="s">
        <v>187</v>
      </c>
      <c r="B29" s="42" t="s">
        <v>22</v>
      </c>
      <c r="C29" s="42" t="s">
        <v>215</v>
      </c>
      <c r="D29" s="42" t="s">
        <v>194</v>
      </c>
      <c r="E29" s="43">
        <v>39660</v>
      </c>
      <c r="F29" s="77">
        <v>22</v>
      </c>
      <c r="G29" s="42" t="s">
        <v>227</v>
      </c>
      <c r="H29" s="42" t="s">
        <v>195</v>
      </c>
      <c r="I29" s="42" t="s">
        <v>38</v>
      </c>
      <c r="J29" s="42" t="s">
        <v>144</v>
      </c>
      <c r="K29" s="42" t="s">
        <v>40</v>
      </c>
      <c r="L29" s="45" t="s">
        <v>39</v>
      </c>
      <c r="M29" s="10">
        <v>1</v>
      </c>
      <c r="N29" s="10">
        <f aca="true" t="shared" si="4" ref="N29:N50">MONTH(E29)</f>
        <v>7</v>
      </c>
      <c r="O29"/>
      <c r="P29"/>
      <c r="Q29"/>
    </row>
    <row r="30" spans="1:17" ht="38.25">
      <c r="A30" s="42" t="s">
        <v>3</v>
      </c>
      <c r="B30" s="42" t="s">
        <v>23</v>
      </c>
      <c r="C30" s="42" t="s">
        <v>208</v>
      </c>
      <c r="D30" s="42" t="s">
        <v>194</v>
      </c>
      <c r="E30" s="43">
        <v>39660</v>
      </c>
      <c r="F30" s="44">
        <v>65</v>
      </c>
      <c r="G30" s="42" t="s">
        <v>229</v>
      </c>
      <c r="H30" s="42" t="s">
        <v>195</v>
      </c>
      <c r="I30" s="42" t="s">
        <v>38</v>
      </c>
      <c r="J30" s="42" t="s">
        <v>144</v>
      </c>
      <c r="K30" s="42" t="s">
        <v>40</v>
      </c>
      <c r="L30" s="45" t="s">
        <v>39</v>
      </c>
      <c r="M30" s="10">
        <v>1</v>
      </c>
      <c r="N30" s="10">
        <f t="shared" si="4"/>
        <v>7</v>
      </c>
      <c r="O30"/>
      <c r="P30"/>
      <c r="Q30"/>
    </row>
    <row r="31" spans="1:17" ht="51">
      <c r="A31" s="42" t="s">
        <v>4</v>
      </c>
      <c r="B31" s="42" t="s">
        <v>24</v>
      </c>
      <c r="C31" s="42" t="s">
        <v>241</v>
      </c>
      <c r="D31" s="42" t="s">
        <v>194</v>
      </c>
      <c r="E31" s="43">
        <v>39660</v>
      </c>
      <c r="F31" s="44">
        <v>58</v>
      </c>
      <c r="G31" s="42" t="s">
        <v>227</v>
      </c>
      <c r="H31" s="42" t="s">
        <v>195</v>
      </c>
      <c r="I31" s="42" t="s">
        <v>38</v>
      </c>
      <c r="J31" s="42" t="s">
        <v>145</v>
      </c>
      <c r="K31" s="42" t="s">
        <v>52</v>
      </c>
      <c r="L31" s="45" t="s">
        <v>39</v>
      </c>
      <c r="M31" s="10">
        <v>1</v>
      </c>
      <c r="N31" s="10">
        <f t="shared" si="4"/>
        <v>7</v>
      </c>
      <c r="O31"/>
      <c r="P31"/>
      <c r="Q31"/>
    </row>
    <row r="32" spans="1:17" ht="38.25">
      <c r="A32" s="42" t="s">
        <v>5</v>
      </c>
      <c r="B32" s="42" t="s">
        <v>41</v>
      </c>
      <c r="C32" s="42" t="s">
        <v>186</v>
      </c>
      <c r="D32" s="42" t="s">
        <v>194</v>
      </c>
      <c r="E32" s="43">
        <v>39660</v>
      </c>
      <c r="F32" s="44">
        <v>62</v>
      </c>
      <c r="G32" s="42" t="s">
        <v>229</v>
      </c>
      <c r="H32" s="42" t="s">
        <v>196</v>
      </c>
      <c r="I32" s="42" t="s">
        <v>38</v>
      </c>
      <c r="J32" s="42" t="s">
        <v>145</v>
      </c>
      <c r="K32" s="42" t="s">
        <v>52</v>
      </c>
      <c r="L32" s="45" t="s">
        <v>39</v>
      </c>
      <c r="M32" s="10">
        <v>1</v>
      </c>
      <c r="N32" s="10">
        <f t="shared" si="4"/>
        <v>7</v>
      </c>
      <c r="O32"/>
      <c r="P32"/>
      <c r="Q32"/>
    </row>
    <row r="33" spans="1:17" ht="51">
      <c r="A33" s="42" t="s">
        <v>6</v>
      </c>
      <c r="B33" s="42" t="s">
        <v>25</v>
      </c>
      <c r="C33" s="42" t="s">
        <v>243</v>
      </c>
      <c r="D33" s="42" t="s">
        <v>194</v>
      </c>
      <c r="E33" s="43">
        <v>39660</v>
      </c>
      <c r="F33" s="44">
        <v>54</v>
      </c>
      <c r="G33" s="42" t="s">
        <v>227</v>
      </c>
      <c r="H33" s="42" t="s">
        <v>195</v>
      </c>
      <c r="I33" s="42" t="s">
        <v>38</v>
      </c>
      <c r="J33" s="42" t="s">
        <v>146</v>
      </c>
      <c r="K33" s="42" t="s">
        <v>51</v>
      </c>
      <c r="L33" s="45" t="s">
        <v>39</v>
      </c>
      <c r="M33" s="10">
        <v>1</v>
      </c>
      <c r="N33" s="10">
        <f t="shared" si="4"/>
        <v>7</v>
      </c>
      <c r="O33"/>
      <c r="P33"/>
      <c r="Q33"/>
    </row>
    <row r="34" spans="1:17" ht="51">
      <c r="A34" s="42" t="s">
        <v>7</v>
      </c>
      <c r="B34" s="42" t="s">
        <v>42</v>
      </c>
      <c r="C34" s="42" t="s">
        <v>222</v>
      </c>
      <c r="D34" s="42" t="s">
        <v>194</v>
      </c>
      <c r="E34" s="43">
        <v>39660</v>
      </c>
      <c r="F34" s="44">
        <v>21</v>
      </c>
      <c r="G34" s="42" t="s">
        <v>227</v>
      </c>
      <c r="H34" s="42" t="s">
        <v>195</v>
      </c>
      <c r="I34" s="42" t="s">
        <v>38</v>
      </c>
      <c r="J34" s="42" t="s">
        <v>147</v>
      </c>
      <c r="K34" s="42" t="s">
        <v>50</v>
      </c>
      <c r="L34" s="45" t="s">
        <v>39</v>
      </c>
      <c r="M34" s="10">
        <v>1</v>
      </c>
      <c r="N34" s="10">
        <f t="shared" si="4"/>
        <v>7</v>
      </c>
      <c r="O34"/>
      <c r="P34"/>
      <c r="Q34"/>
    </row>
    <row r="35" spans="1:17" ht="51">
      <c r="A35" s="42" t="s">
        <v>8</v>
      </c>
      <c r="B35" s="42" t="s">
        <v>26</v>
      </c>
      <c r="C35" s="42" t="s">
        <v>236</v>
      </c>
      <c r="D35" s="42" t="s">
        <v>194</v>
      </c>
      <c r="E35" s="43">
        <v>39660</v>
      </c>
      <c r="F35" s="44">
        <v>325</v>
      </c>
      <c r="G35" s="42" t="s">
        <v>227</v>
      </c>
      <c r="H35" s="42" t="s">
        <v>237</v>
      </c>
      <c r="I35" s="42" t="s">
        <v>38</v>
      </c>
      <c r="J35" s="42" t="s">
        <v>147</v>
      </c>
      <c r="K35" s="42" t="s">
        <v>50</v>
      </c>
      <c r="L35" s="45" t="s">
        <v>39</v>
      </c>
      <c r="M35" s="10">
        <v>1</v>
      </c>
      <c r="N35" s="10">
        <f t="shared" si="4"/>
        <v>7</v>
      </c>
      <c r="O35"/>
      <c r="P35"/>
      <c r="Q35"/>
    </row>
    <row r="36" spans="1:17" ht="42.75" customHeight="1">
      <c r="A36" s="82" t="s">
        <v>137</v>
      </c>
      <c r="B36" s="78"/>
      <c r="C36" s="78"/>
      <c r="D36" s="78"/>
      <c r="E36" s="84">
        <v>39660</v>
      </c>
      <c r="F36" s="79">
        <f>SUM(F29:F35)/8</f>
        <v>75.875</v>
      </c>
      <c r="G36" s="78"/>
      <c r="H36" s="78"/>
      <c r="I36" s="78"/>
      <c r="J36" s="78"/>
      <c r="K36" s="78"/>
      <c r="L36" s="80"/>
      <c r="M36" s="81"/>
      <c r="N36" s="81"/>
      <c r="O36"/>
      <c r="P36"/>
      <c r="Q36"/>
    </row>
    <row r="37" spans="1:17" ht="51">
      <c r="A37" s="42" t="s">
        <v>9</v>
      </c>
      <c r="B37" s="42" t="s">
        <v>43</v>
      </c>
      <c r="C37" s="42" t="s">
        <v>183</v>
      </c>
      <c r="D37" s="42" t="s">
        <v>194</v>
      </c>
      <c r="E37" s="43">
        <v>39690</v>
      </c>
      <c r="F37" s="44">
        <v>41</v>
      </c>
      <c r="G37" s="42" t="s">
        <v>227</v>
      </c>
      <c r="H37" s="42" t="s">
        <v>221</v>
      </c>
      <c r="I37" s="42" t="s">
        <v>38</v>
      </c>
      <c r="J37" s="42" t="s">
        <v>149</v>
      </c>
      <c r="K37" s="42" t="s">
        <v>49</v>
      </c>
      <c r="L37" s="45" t="s">
        <v>39</v>
      </c>
      <c r="M37" s="10">
        <v>1</v>
      </c>
      <c r="N37" s="10">
        <f t="shared" si="4"/>
        <v>8</v>
      </c>
      <c r="O37"/>
      <c r="P37"/>
      <c r="Q37"/>
    </row>
    <row r="38" spans="1:17" ht="51">
      <c r="A38" s="42" t="s">
        <v>10</v>
      </c>
      <c r="B38" s="42" t="s">
        <v>27</v>
      </c>
      <c r="C38" s="42" t="s">
        <v>243</v>
      </c>
      <c r="D38" s="42" t="s">
        <v>194</v>
      </c>
      <c r="E38" s="43">
        <v>39690</v>
      </c>
      <c r="F38" s="44">
        <v>31</v>
      </c>
      <c r="G38" s="42" t="s">
        <v>227</v>
      </c>
      <c r="H38" s="42" t="s">
        <v>195</v>
      </c>
      <c r="I38" s="42" t="s">
        <v>38</v>
      </c>
      <c r="J38" s="42" t="s">
        <v>150</v>
      </c>
      <c r="K38" s="42" t="s">
        <v>48</v>
      </c>
      <c r="L38" s="45" t="s">
        <v>39</v>
      </c>
      <c r="M38" s="10">
        <v>1</v>
      </c>
      <c r="N38" s="10">
        <f t="shared" si="4"/>
        <v>8</v>
      </c>
      <c r="O38"/>
      <c r="P38"/>
      <c r="Q38"/>
    </row>
    <row r="39" spans="1:17" ht="25.5">
      <c r="A39" s="42" t="s">
        <v>11</v>
      </c>
      <c r="B39" s="42" t="s">
        <v>28</v>
      </c>
      <c r="C39" s="42" t="s">
        <v>215</v>
      </c>
      <c r="D39" s="42" t="s">
        <v>194</v>
      </c>
      <c r="E39" s="43">
        <v>39690</v>
      </c>
      <c r="F39" s="44">
        <v>35</v>
      </c>
      <c r="G39" s="42" t="s">
        <v>228</v>
      </c>
      <c r="H39" s="42" t="s">
        <v>207</v>
      </c>
      <c r="I39" s="42" t="s">
        <v>38</v>
      </c>
      <c r="J39" s="42" t="s">
        <v>151</v>
      </c>
      <c r="K39" s="42" t="s">
        <v>47</v>
      </c>
      <c r="L39" s="45" t="s">
        <v>39</v>
      </c>
      <c r="M39" s="10">
        <v>1</v>
      </c>
      <c r="N39" s="10">
        <f t="shared" si="4"/>
        <v>8</v>
      </c>
      <c r="O39"/>
      <c r="P39"/>
      <c r="Q39"/>
    </row>
    <row r="40" spans="1:17" ht="51">
      <c r="A40" s="42" t="s">
        <v>12</v>
      </c>
      <c r="B40" s="42" t="s">
        <v>29</v>
      </c>
      <c r="C40" s="42" t="s">
        <v>241</v>
      </c>
      <c r="D40" s="42" t="s">
        <v>194</v>
      </c>
      <c r="E40" s="43">
        <v>39690</v>
      </c>
      <c r="F40" s="44">
        <v>36</v>
      </c>
      <c r="G40" s="42" t="s">
        <v>227</v>
      </c>
      <c r="H40" s="42" t="s">
        <v>195</v>
      </c>
      <c r="I40" s="42" t="s">
        <v>38</v>
      </c>
      <c r="J40" s="42" t="s">
        <v>152</v>
      </c>
      <c r="K40" s="42" t="s">
        <v>46</v>
      </c>
      <c r="L40" s="45" t="s">
        <v>39</v>
      </c>
      <c r="M40" s="10">
        <v>1</v>
      </c>
      <c r="N40" s="10">
        <f t="shared" si="4"/>
        <v>8</v>
      </c>
      <c r="O40"/>
      <c r="P40"/>
      <c r="Q40"/>
    </row>
    <row r="41" spans="1:17" ht="51">
      <c r="A41" s="42" t="s">
        <v>13</v>
      </c>
      <c r="B41" s="42" t="s">
        <v>30</v>
      </c>
      <c r="C41" s="42" t="s">
        <v>243</v>
      </c>
      <c r="D41" s="42" t="s">
        <v>194</v>
      </c>
      <c r="E41" s="43">
        <v>39690</v>
      </c>
      <c r="F41" s="44">
        <v>38</v>
      </c>
      <c r="G41" s="42" t="s">
        <v>227</v>
      </c>
      <c r="H41" s="42" t="s">
        <v>197</v>
      </c>
      <c r="I41" s="42" t="s">
        <v>38</v>
      </c>
      <c r="J41" s="42" t="s">
        <v>153</v>
      </c>
      <c r="K41" s="42" t="s">
        <v>45</v>
      </c>
      <c r="L41" s="45" t="s">
        <v>39</v>
      </c>
      <c r="M41" s="10">
        <v>1</v>
      </c>
      <c r="N41" s="10">
        <f t="shared" si="4"/>
        <v>8</v>
      </c>
      <c r="O41"/>
      <c r="P41"/>
      <c r="Q41"/>
    </row>
    <row r="42" spans="1:17" ht="25.5">
      <c r="A42" s="42" t="s">
        <v>14</v>
      </c>
      <c r="B42" s="42" t="s">
        <v>31</v>
      </c>
      <c r="C42" s="42" t="s">
        <v>243</v>
      </c>
      <c r="D42" s="42" t="s">
        <v>194</v>
      </c>
      <c r="E42" s="43">
        <v>39690</v>
      </c>
      <c r="F42" s="44">
        <v>37</v>
      </c>
      <c r="G42" s="42" t="s">
        <v>229</v>
      </c>
      <c r="H42" s="42" t="s">
        <v>207</v>
      </c>
      <c r="I42" s="42" t="s">
        <v>38</v>
      </c>
      <c r="J42" s="42" t="s">
        <v>153</v>
      </c>
      <c r="K42" s="42" t="s">
        <v>45</v>
      </c>
      <c r="L42" s="45" t="s">
        <v>39</v>
      </c>
      <c r="M42" s="10">
        <v>1</v>
      </c>
      <c r="N42" s="10">
        <f t="shared" si="4"/>
        <v>8</v>
      </c>
      <c r="O42"/>
      <c r="P42"/>
      <c r="Q42"/>
    </row>
    <row r="43" spans="1:17" ht="51">
      <c r="A43" s="42" t="s">
        <v>15</v>
      </c>
      <c r="B43" s="42" t="s">
        <v>44</v>
      </c>
      <c r="C43" s="42" t="s">
        <v>222</v>
      </c>
      <c r="D43" s="42" t="s">
        <v>194</v>
      </c>
      <c r="E43" s="43">
        <v>39690</v>
      </c>
      <c r="F43" s="44">
        <v>32</v>
      </c>
      <c r="G43" s="42" t="s">
        <v>227</v>
      </c>
      <c r="H43" s="42" t="s">
        <v>195</v>
      </c>
      <c r="I43" s="42" t="s">
        <v>38</v>
      </c>
      <c r="J43" s="42" t="s">
        <v>144</v>
      </c>
      <c r="K43" s="42" t="s">
        <v>40</v>
      </c>
      <c r="L43" s="45" t="s">
        <v>39</v>
      </c>
      <c r="M43" s="10">
        <v>1</v>
      </c>
      <c r="N43" s="10">
        <f t="shared" si="4"/>
        <v>8</v>
      </c>
      <c r="O43"/>
      <c r="P43"/>
      <c r="Q43"/>
    </row>
    <row r="44" spans="1:17" ht="38.25">
      <c r="A44" s="42" t="s">
        <v>16</v>
      </c>
      <c r="B44" s="42" t="s">
        <v>32</v>
      </c>
      <c r="C44" s="42" t="s">
        <v>208</v>
      </c>
      <c r="D44" s="42" t="s">
        <v>194</v>
      </c>
      <c r="E44" s="43">
        <v>39690</v>
      </c>
      <c r="F44" s="44">
        <v>39</v>
      </c>
      <c r="G44" s="42" t="s">
        <v>229</v>
      </c>
      <c r="H44" s="42" t="s">
        <v>195</v>
      </c>
      <c r="I44" s="42" t="s">
        <v>38</v>
      </c>
      <c r="J44" s="42" t="s">
        <v>144</v>
      </c>
      <c r="K44" s="42" t="s">
        <v>40</v>
      </c>
      <c r="L44" s="45" t="s">
        <v>39</v>
      </c>
      <c r="M44" s="10">
        <v>1</v>
      </c>
      <c r="N44" s="10">
        <f t="shared" si="4"/>
        <v>8</v>
      </c>
      <c r="O44"/>
      <c r="P44"/>
      <c r="Q44"/>
    </row>
    <row r="45" spans="1:17" ht="51">
      <c r="A45" s="42" t="s">
        <v>17</v>
      </c>
      <c r="B45" s="42" t="s">
        <v>33</v>
      </c>
      <c r="C45" s="42" t="s">
        <v>208</v>
      </c>
      <c r="D45" s="42" t="s">
        <v>194</v>
      </c>
      <c r="E45" s="43">
        <v>39690</v>
      </c>
      <c r="F45" s="44">
        <v>62</v>
      </c>
      <c r="G45" s="42" t="s">
        <v>227</v>
      </c>
      <c r="H45" s="42" t="s">
        <v>195</v>
      </c>
      <c r="I45" s="42" t="s">
        <v>38</v>
      </c>
      <c r="J45" s="42" t="s">
        <v>144</v>
      </c>
      <c r="K45" s="42" t="s">
        <v>40</v>
      </c>
      <c r="L45" s="45" t="s">
        <v>39</v>
      </c>
      <c r="M45" s="10">
        <v>1</v>
      </c>
      <c r="N45" s="10">
        <f t="shared" si="4"/>
        <v>8</v>
      </c>
      <c r="O45"/>
      <c r="P45"/>
      <c r="Q45"/>
    </row>
    <row r="46" spans="1:17" ht="38.25">
      <c r="A46" s="42" t="s">
        <v>18</v>
      </c>
      <c r="B46" s="42" t="s">
        <v>34</v>
      </c>
      <c r="C46" s="42" t="s">
        <v>243</v>
      </c>
      <c r="D46" s="42" t="s">
        <v>194</v>
      </c>
      <c r="E46" s="43">
        <v>39690</v>
      </c>
      <c r="F46" s="44">
        <v>15</v>
      </c>
      <c r="G46" s="42" t="s">
        <v>228</v>
      </c>
      <c r="H46" s="42" t="s">
        <v>195</v>
      </c>
      <c r="I46" s="42" t="s">
        <v>38</v>
      </c>
      <c r="J46" s="42" t="s">
        <v>144</v>
      </c>
      <c r="K46" s="42" t="s">
        <v>40</v>
      </c>
      <c r="L46" s="45" t="s">
        <v>39</v>
      </c>
      <c r="M46" s="10">
        <v>1</v>
      </c>
      <c r="N46" s="10">
        <f t="shared" si="4"/>
        <v>8</v>
      </c>
      <c r="O46"/>
      <c r="P46"/>
      <c r="Q46"/>
    </row>
    <row r="47" spans="1:17" ht="51">
      <c r="A47" s="42" t="s">
        <v>19</v>
      </c>
      <c r="B47" s="42" t="s">
        <v>35</v>
      </c>
      <c r="C47" s="42" t="s">
        <v>243</v>
      </c>
      <c r="D47" s="42" t="s">
        <v>194</v>
      </c>
      <c r="E47" s="43">
        <v>39690</v>
      </c>
      <c r="F47" s="44">
        <v>12</v>
      </c>
      <c r="G47" s="42" t="s">
        <v>227</v>
      </c>
      <c r="H47" s="42" t="s">
        <v>196</v>
      </c>
      <c r="I47" s="42" t="s">
        <v>38</v>
      </c>
      <c r="J47" s="42" t="s">
        <v>145</v>
      </c>
      <c r="K47" s="42" t="s">
        <v>52</v>
      </c>
      <c r="L47" s="45" t="s">
        <v>39</v>
      </c>
      <c r="M47" s="10">
        <v>1</v>
      </c>
      <c r="N47" s="10">
        <f t="shared" si="4"/>
        <v>8</v>
      </c>
      <c r="O47"/>
      <c r="P47"/>
      <c r="Q47"/>
    </row>
    <row r="48" spans="1:14" ht="38.25">
      <c r="A48" s="42" t="s">
        <v>20</v>
      </c>
      <c r="B48" s="42" t="s">
        <v>36</v>
      </c>
      <c r="C48" s="42" t="s">
        <v>216</v>
      </c>
      <c r="D48" s="42" t="s">
        <v>194</v>
      </c>
      <c r="E48" s="43">
        <v>39690</v>
      </c>
      <c r="F48" s="44">
        <v>5</v>
      </c>
      <c r="G48" s="42" t="s">
        <v>229</v>
      </c>
      <c r="H48" s="42" t="s">
        <v>196</v>
      </c>
      <c r="I48" s="42" t="s">
        <v>38</v>
      </c>
      <c r="J48" s="42" t="s">
        <v>149</v>
      </c>
      <c r="K48" s="42" t="s">
        <v>49</v>
      </c>
      <c r="L48" s="45" t="s">
        <v>39</v>
      </c>
      <c r="M48" s="10">
        <v>1</v>
      </c>
      <c r="N48" s="10">
        <f t="shared" si="4"/>
        <v>8</v>
      </c>
    </row>
    <row r="49" spans="1:14" ht="35.25" customHeight="1">
      <c r="A49" s="82" t="s">
        <v>137</v>
      </c>
      <c r="B49" s="83"/>
      <c r="C49" s="83"/>
      <c r="D49" s="83"/>
      <c r="E49" s="84">
        <v>39690</v>
      </c>
      <c r="F49" s="87">
        <f>SUM(F37:F48)/11</f>
        <v>34.81818181818182</v>
      </c>
      <c r="G49" s="83"/>
      <c r="H49" s="83"/>
      <c r="I49" s="83"/>
      <c r="J49" s="83"/>
      <c r="K49" s="83"/>
      <c r="L49" s="85"/>
      <c r="M49" s="86"/>
      <c r="N49" s="86"/>
    </row>
    <row r="50" spans="1:14" ht="38.25">
      <c r="A50" s="42" t="s">
        <v>21</v>
      </c>
      <c r="B50" s="42" t="s">
        <v>37</v>
      </c>
      <c r="C50" s="42" t="s">
        <v>182</v>
      </c>
      <c r="D50" s="42" t="s">
        <v>194</v>
      </c>
      <c r="E50" s="43">
        <v>39721</v>
      </c>
      <c r="F50" s="44">
        <v>5</v>
      </c>
      <c r="G50" s="42" t="s">
        <v>229</v>
      </c>
      <c r="H50" s="42" t="s">
        <v>195</v>
      </c>
      <c r="I50" s="42" t="s">
        <v>38</v>
      </c>
      <c r="J50" s="42" t="s">
        <v>148</v>
      </c>
      <c r="K50" s="42" t="s">
        <v>53</v>
      </c>
      <c r="L50" s="45" t="s">
        <v>39</v>
      </c>
      <c r="M50" s="10">
        <v>1</v>
      </c>
      <c r="N50" s="10">
        <f t="shared" si="4"/>
        <v>9</v>
      </c>
    </row>
    <row r="51" spans="1:14" ht="51">
      <c r="A51" s="42" t="s">
        <v>54</v>
      </c>
      <c r="B51" s="42" t="s">
        <v>22</v>
      </c>
      <c r="C51" s="42" t="s">
        <v>215</v>
      </c>
      <c r="D51" s="42" t="s">
        <v>194</v>
      </c>
      <c r="E51" s="43">
        <v>39721</v>
      </c>
      <c r="F51" s="44">
        <v>5</v>
      </c>
      <c r="G51" s="42" t="s">
        <v>227</v>
      </c>
      <c r="H51" s="42" t="s">
        <v>195</v>
      </c>
      <c r="I51" s="42" t="s">
        <v>38</v>
      </c>
      <c r="J51" s="42" t="s">
        <v>144</v>
      </c>
      <c r="K51" s="42" t="s">
        <v>40</v>
      </c>
      <c r="L51" s="45" t="s">
        <v>39</v>
      </c>
      <c r="M51" s="10">
        <v>1</v>
      </c>
      <c r="N51" s="10">
        <f aca="true" t="shared" si="5" ref="N51:N117">MONTH(E51)</f>
        <v>9</v>
      </c>
    </row>
    <row r="52" spans="1:14" ht="38.25">
      <c r="A52" s="42" t="s">
        <v>55</v>
      </c>
      <c r="B52" s="42" t="s">
        <v>23</v>
      </c>
      <c r="C52" s="42" t="s">
        <v>208</v>
      </c>
      <c r="D52" s="42" t="s">
        <v>194</v>
      </c>
      <c r="E52" s="43">
        <v>39721</v>
      </c>
      <c r="F52" s="44">
        <v>4</v>
      </c>
      <c r="G52" s="42" t="s">
        <v>229</v>
      </c>
      <c r="H52" s="42" t="s">
        <v>195</v>
      </c>
      <c r="I52" s="42" t="s">
        <v>38</v>
      </c>
      <c r="J52" s="42" t="s">
        <v>144</v>
      </c>
      <c r="K52" s="42" t="s">
        <v>40</v>
      </c>
      <c r="L52" s="45" t="s">
        <v>39</v>
      </c>
      <c r="M52" s="10">
        <v>1</v>
      </c>
      <c r="N52" s="10">
        <f t="shared" si="5"/>
        <v>9</v>
      </c>
    </row>
    <row r="53" spans="1:14" ht="51">
      <c r="A53" s="42" t="s">
        <v>56</v>
      </c>
      <c r="B53" s="42" t="s">
        <v>24</v>
      </c>
      <c r="C53" s="42" t="s">
        <v>241</v>
      </c>
      <c r="D53" s="42" t="s">
        <v>194</v>
      </c>
      <c r="E53" s="43">
        <v>39721</v>
      </c>
      <c r="F53" s="44">
        <v>8</v>
      </c>
      <c r="G53" s="42" t="s">
        <v>227</v>
      </c>
      <c r="H53" s="42" t="s">
        <v>195</v>
      </c>
      <c r="I53" s="42" t="s">
        <v>38</v>
      </c>
      <c r="J53" s="42" t="s">
        <v>145</v>
      </c>
      <c r="K53" s="42" t="s">
        <v>52</v>
      </c>
      <c r="L53" s="45" t="s">
        <v>39</v>
      </c>
      <c r="M53" s="10">
        <v>1</v>
      </c>
      <c r="N53" s="10">
        <f t="shared" si="5"/>
        <v>9</v>
      </c>
    </row>
    <row r="54" spans="1:14" ht="38.25">
      <c r="A54" s="42" t="s">
        <v>57</v>
      </c>
      <c r="B54" s="42" t="s">
        <v>41</v>
      </c>
      <c r="C54" s="42" t="s">
        <v>186</v>
      </c>
      <c r="D54" s="42" t="s">
        <v>194</v>
      </c>
      <c r="E54" s="43">
        <v>39721</v>
      </c>
      <c r="F54" s="44">
        <v>21</v>
      </c>
      <c r="G54" s="42" t="s">
        <v>229</v>
      </c>
      <c r="H54" s="42" t="s">
        <v>196</v>
      </c>
      <c r="I54" s="42" t="s">
        <v>38</v>
      </c>
      <c r="J54" s="42" t="s">
        <v>145</v>
      </c>
      <c r="K54" s="42" t="s">
        <v>52</v>
      </c>
      <c r="L54" s="45" t="s">
        <v>39</v>
      </c>
      <c r="M54" s="10">
        <v>1</v>
      </c>
      <c r="N54" s="10">
        <f t="shared" si="5"/>
        <v>9</v>
      </c>
    </row>
    <row r="55" spans="1:14" ht="51">
      <c r="A55" s="42" t="s">
        <v>59</v>
      </c>
      <c r="B55" s="42" t="s">
        <v>25</v>
      </c>
      <c r="C55" s="42" t="s">
        <v>243</v>
      </c>
      <c r="D55" s="42" t="s">
        <v>194</v>
      </c>
      <c r="E55" s="43">
        <v>39721</v>
      </c>
      <c r="F55" s="44">
        <v>24</v>
      </c>
      <c r="G55" s="42" t="s">
        <v>227</v>
      </c>
      <c r="H55" s="42" t="s">
        <v>195</v>
      </c>
      <c r="I55" s="42" t="s">
        <v>38</v>
      </c>
      <c r="J55" s="42" t="s">
        <v>146</v>
      </c>
      <c r="K55" s="42" t="s">
        <v>51</v>
      </c>
      <c r="L55" s="45" t="s">
        <v>39</v>
      </c>
      <c r="M55" s="10">
        <v>1</v>
      </c>
      <c r="N55" s="10">
        <f t="shared" si="5"/>
        <v>9</v>
      </c>
    </row>
    <row r="56" spans="1:14" ht="51">
      <c r="A56" s="42" t="s">
        <v>58</v>
      </c>
      <c r="B56" s="42" t="s">
        <v>42</v>
      </c>
      <c r="C56" s="42" t="s">
        <v>222</v>
      </c>
      <c r="D56" s="42" t="s">
        <v>194</v>
      </c>
      <c r="E56" s="43">
        <v>39721</v>
      </c>
      <c r="F56" s="44">
        <v>52</v>
      </c>
      <c r="G56" s="42" t="s">
        <v>227</v>
      </c>
      <c r="H56" s="42" t="s">
        <v>195</v>
      </c>
      <c r="I56" s="42" t="s">
        <v>38</v>
      </c>
      <c r="J56" s="42" t="s">
        <v>147</v>
      </c>
      <c r="K56" s="42" t="s">
        <v>50</v>
      </c>
      <c r="L56" s="45" t="s">
        <v>39</v>
      </c>
      <c r="M56" s="10">
        <v>1</v>
      </c>
      <c r="N56" s="10">
        <f t="shared" si="5"/>
        <v>9</v>
      </c>
    </row>
    <row r="57" spans="1:14" ht="51">
      <c r="A57" s="42" t="s">
        <v>60</v>
      </c>
      <c r="B57" s="42" t="s">
        <v>26</v>
      </c>
      <c r="C57" s="42" t="s">
        <v>236</v>
      </c>
      <c r="D57" s="42" t="s">
        <v>194</v>
      </c>
      <c r="E57" s="43">
        <v>39721</v>
      </c>
      <c r="F57" s="44">
        <v>31</v>
      </c>
      <c r="G57" s="42" t="s">
        <v>227</v>
      </c>
      <c r="H57" s="42" t="s">
        <v>237</v>
      </c>
      <c r="I57" s="42" t="s">
        <v>38</v>
      </c>
      <c r="J57" s="42" t="s">
        <v>147</v>
      </c>
      <c r="K57" s="42" t="s">
        <v>50</v>
      </c>
      <c r="L57" s="45" t="s">
        <v>39</v>
      </c>
      <c r="M57" s="10">
        <v>1</v>
      </c>
      <c r="N57" s="10">
        <f t="shared" si="5"/>
        <v>9</v>
      </c>
    </row>
    <row r="58" spans="1:14" ht="51">
      <c r="A58" s="42" t="s">
        <v>61</v>
      </c>
      <c r="B58" s="42" t="s">
        <v>43</v>
      </c>
      <c r="C58" s="42" t="s">
        <v>183</v>
      </c>
      <c r="D58" s="42" t="s">
        <v>194</v>
      </c>
      <c r="E58" s="43">
        <v>39721</v>
      </c>
      <c r="F58" s="44">
        <v>21</v>
      </c>
      <c r="G58" s="42" t="s">
        <v>227</v>
      </c>
      <c r="H58" s="42" t="s">
        <v>221</v>
      </c>
      <c r="I58" s="42" t="s">
        <v>38</v>
      </c>
      <c r="J58" s="42" t="s">
        <v>149</v>
      </c>
      <c r="K58" s="42" t="s">
        <v>49</v>
      </c>
      <c r="L58" s="45" t="s">
        <v>39</v>
      </c>
      <c r="M58" s="10">
        <v>1</v>
      </c>
      <c r="N58" s="10">
        <f t="shared" si="5"/>
        <v>9</v>
      </c>
    </row>
    <row r="59" spans="1:14" ht="51">
      <c r="A59" s="42" t="s">
        <v>62</v>
      </c>
      <c r="B59" s="42" t="s">
        <v>27</v>
      </c>
      <c r="C59" s="42" t="s">
        <v>243</v>
      </c>
      <c r="D59" s="42" t="s">
        <v>194</v>
      </c>
      <c r="E59" s="43">
        <v>39721</v>
      </c>
      <c r="F59" s="44">
        <v>20</v>
      </c>
      <c r="G59" s="42" t="s">
        <v>227</v>
      </c>
      <c r="H59" s="42" t="s">
        <v>195</v>
      </c>
      <c r="I59" s="42" t="s">
        <v>38</v>
      </c>
      <c r="J59" s="42" t="s">
        <v>150</v>
      </c>
      <c r="K59" s="42" t="s">
        <v>48</v>
      </c>
      <c r="L59" s="45" t="s">
        <v>39</v>
      </c>
      <c r="M59" s="10">
        <v>1</v>
      </c>
      <c r="N59" s="10">
        <f t="shared" si="5"/>
        <v>9</v>
      </c>
    </row>
    <row r="60" spans="1:14" ht="25.5">
      <c r="A60" s="42" t="s">
        <v>63</v>
      </c>
      <c r="B60" s="42" t="s">
        <v>28</v>
      </c>
      <c r="C60" s="42" t="s">
        <v>215</v>
      </c>
      <c r="D60" s="42" t="s">
        <v>194</v>
      </c>
      <c r="E60" s="43">
        <v>39721</v>
      </c>
      <c r="F60" s="44">
        <v>24</v>
      </c>
      <c r="G60" s="42" t="s">
        <v>228</v>
      </c>
      <c r="H60" s="42" t="s">
        <v>207</v>
      </c>
      <c r="I60" s="42" t="s">
        <v>38</v>
      </c>
      <c r="J60" s="42" t="s">
        <v>151</v>
      </c>
      <c r="K60" s="42" t="s">
        <v>47</v>
      </c>
      <c r="L60" s="45" t="s">
        <v>39</v>
      </c>
      <c r="M60" s="10">
        <v>1</v>
      </c>
      <c r="N60" s="10">
        <f t="shared" si="5"/>
        <v>9</v>
      </c>
    </row>
    <row r="61" spans="1:14" ht="51">
      <c r="A61" s="42" t="s">
        <v>64</v>
      </c>
      <c r="B61" s="42" t="s">
        <v>29</v>
      </c>
      <c r="C61" s="42" t="s">
        <v>241</v>
      </c>
      <c r="D61" s="42" t="s">
        <v>194</v>
      </c>
      <c r="E61" s="43">
        <v>39721</v>
      </c>
      <c r="F61" s="44">
        <v>56</v>
      </c>
      <c r="G61" s="42" t="s">
        <v>227</v>
      </c>
      <c r="H61" s="42" t="s">
        <v>195</v>
      </c>
      <c r="I61" s="42" t="s">
        <v>38</v>
      </c>
      <c r="J61" s="42" t="s">
        <v>152</v>
      </c>
      <c r="K61" s="42" t="s">
        <v>46</v>
      </c>
      <c r="L61" s="45" t="s">
        <v>39</v>
      </c>
      <c r="M61" s="10">
        <v>1</v>
      </c>
      <c r="N61" s="10">
        <f t="shared" si="5"/>
        <v>9</v>
      </c>
    </row>
    <row r="62" spans="1:14" ht="51">
      <c r="A62" s="42" t="s">
        <v>65</v>
      </c>
      <c r="B62" s="42" t="s">
        <v>30</v>
      </c>
      <c r="C62" s="42" t="s">
        <v>243</v>
      </c>
      <c r="D62" s="42" t="s">
        <v>194</v>
      </c>
      <c r="E62" s="43">
        <v>39721</v>
      </c>
      <c r="F62" s="44">
        <v>23</v>
      </c>
      <c r="G62" s="42" t="s">
        <v>227</v>
      </c>
      <c r="H62" s="42" t="s">
        <v>197</v>
      </c>
      <c r="I62" s="42" t="s">
        <v>38</v>
      </c>
      <c r="J62" s="42" t="s">
        <v>153</v>
      </c>
      <c r="K62" s="42" t="s">
        <v>45</v>
      </c>
      <c r="L62" s="45" t="s">
        <v>39</v>
      </c>
      <c r="M62" s="10">
        <v>1</v>
      </c>
      <c r="N62" s="10">
        <f t="shared" si="5"/>
        <v>9</v>
      </c>
    </row>
    <row r="63" spans="1:14" ht="25.5">
      <c r="A63" s="42" t="s">
        <v>66</v>
      </c>
      <c r="B63" s="42" t="s">
        <v>31</v>
      </c>
      <c r="C63" s="42" t="s">
        <v>243</v>
      </c>
      <c r="D63" s="42" t="s">
        <v>194</v>
      </c>
      <c r="E63" s="43">
        <v>39721</v>
      </c>
      <c r="F63" s="44">
        <v>62</v>
      </c>
      <c r="G63" s="42" t="s">
        <v>229</v>
      </c>
      <c r="H63" s="42" t="s">
        <v>207</v>
      </c>
      <c r="I63" s="42" t="s">
        <v>38</v>
      </c>
      <c r="J63" s="42" t="s">
        <v>153</v>
      </c>
      <c r="K63" s="42" t="s">
        <v>45</v>
      </c>
      <c r="L63" s="45" t="s">
        <v>39</v>
      </c>
      <c r="M63" s="10">
        <v>1</v>
      </c>
      <c r="N63" s="10">
        <f t="shared" si="5"/>
        <v>9</v>
      </c>
    </row>
    <row r="64" spans="1:14" ht="51">
      <c r="A64" s="42" t="s">
        <v>67</v>
      </c>
      <c r="B64" s="42" t="s">
        <v>44</v>
      </c>
      <c r="C64" s="42" t="s">
        <v>222</v>
      </c>
      <c r="D64" s="42" t="s">
        <v>194</v>
      </c>
      <c r="E64" s="43">
        <v>39721</v>
      </c>
      <c r="F64" s="44">
        <v>58</v>
      </c>
      <c r="G64" s="42" t="s">
        <v>227</v>
      </c>
      <c r="H64" s="42" t="s">
        <v>195</v>
      </c>
      <c r="I64" s="42" t="s">
        <v>38</v>
      </c>
      <c r="J64" s="42" t="s">
        <v>144</v>
      </c>
      <c r="K64" s="42" t="s">
        <v>40</v>
      </c>
      <c r="L64" s="45" t="s">
        <v>39</v>
      </c>
      <c r="M64" s="10">
        <v>1</v>
      </c>
      <c r="N64" s="10">
        <f t="shared" si="5"/>
        <v>9</v>
      </c>
    </row>
    <row r="65" spans="1:14" ht="38.25">
      <c r="A65" s="42" t="s">
        <v>68</v>
      </c>
      <c r="B65" s="42" t="s">
        <v>32</v>
      </c>
      <c r="C65" s="42" t="s">
        <v>208</v>
      </c>
      <c r="D65" s="42" t="s">
        <v>194</v>
      </c>
      <c r="E65" s="43">
        <v>39721</v>
      </c>
      <c r="F65" s="44">
        <v>451</v>
      </c>
      <c r="G65" s="42" t="s">
        <v>229</v>
      </c>
      <c r="H65" s="42" t="s">
        <v>195</v>
      </c>
      <c r="I65" s="42" t="s">
        <v>38</v>
      </c>
      <c r="J65" s="42" t="s">
        <v>144</v>
      </c>
      <c r="K65" s="42" t="s">
        <v>40</v>
      </c>
      <c r="L65" s="45" t="s">
        <v>39</v>
      </c>
      <c r="M65" s="10">
        <v>1</v>
      </c>
      <c r="N65" s="10">
        <f t="shared" si="5"/>
        <v>9</v>
      </c>
    </row>
    <row r="66" spans="1:14" ht="51">
      <c r="A66" s="42" t="s">
        <v>69</v>
      </c>
      <c r="B66" s="42" t="s">
        <v>33</v>
      </c>
      <c r="C66" s="42" t="s">
        <v>208</v>
      </c>
      <c r="D66" s="42" t="s">
        <v>194</v>
      </c>
      <c r="E66" s="43">
        <v>39721</v>
      </c>
      <c r="F66" s="44">
        <v>25</v>
      </c>
      <c r="G66" s="42" t="s">
        <v>227</v>
      </c>
      <c r="H66" s="42" t="s">
        <v>195</v>
      </c>
      <c r="I66" s="42" t="s">
        <v>38</v>
      </c>
      <c r="J66" s="42" t="s">
        <v>144</v>
      </c>
      <c r="K66" s="42" t="s">
        <v>40</v>
      </c>
      <c r="L66" s="45" t="s">
        <v>39</v>
      </c>
      <c r="M66" s="10">
        <v>1</v>
      </c>
      <c r="N66" s="10">
        <f t="shared" si="5"/>
        <v>9</v>
      </c>
    </row>
    <row r="67" spans="1:14" ht="38.25">
      <c r="A67" s="42" t="s">
        <v>70</v>
      </c>
      <c r="B67" s="42" t="s">
        <v>34</v>
      </c>
      <c r="C67" s="42"/>
      <c r="D67" s="42" t="s">
        <v>194</v>
      </c>
      <c r="E67" s="43">
        <v>39721</v>
      </c>
      <c r="F67" s="44">
        <v>21</v>
      </c>
      <c r="G67" s="42" t="s">
        <v>228</v>
      </c>
      <c r="H67" s="42" t="s">
        <v>195</v>
      </c>
      <c r="I67" s="42" t="s">
        <v>38</v>
      </c>
      <c r="J67" s="42" t="s">
        <v>144</v>
      </c>
      <c r="K67" s="42" t="s">
        <v>40</v>
      </c>
      <c r="L67" s="45" t="s">
        <v>39</v>
      </c>
      <c r="M67" s="10">
        <v>1</v>
      </c>
      <c r="N67" s="10">
        <f t="shared" si="5"/>
        <v>9</v>
      </c>
    </row>
    <row r="68" spans="1:14" ht="51">
      <c r="A68" s="42" t="s">
        <v>71</v>
      </c>
      <c r="B68" s="42" t="s">
        <v>35</v>
      </c>
      <c r="C68" s="42" t="s">
        <v>243</v>
      </c>
      <c r="D68" s="42" t="s">
        <v>194</v>
      </c>
      <c r="E68" s="43">
        <v>39721</v>
      </c>
      <c r="F68" s="44">
        <v>25</v>
      </c>
      <c r="G68" s="42" t="s">
        <v>227</v>
      </c>
      <c r="H68" s="42" t="s">
        <v>196</v>
      </c>
      <c r="I68" s="42" t="s">
        <v>38</v>
      </c>
      <c r="J68" s="42" t="s">
        <v>145</v>
      </c>
      <c r="K68" s="42" t="s">
        <v>52</v>
      </c>
      <c r="L68" s="45" t="s">
        <v>39</v>
      </c>
      <c r="M68" s="10">
        <v>1</v>
      </c>
      <c r="N68" s="10">
        <f t="shared" si="5"/>
        <v>9</v>
      </c>
    </row>
    <row r="69" spans="1:14" ht="38.25">
      <c r="A69" s="42" t="s">
        <v>72</v>
      </c>
      <c r="B69" s="42" t="s">
        <v>36</v>
      </c>
      <c r="C69" s="42" t="s">
        <v>216</v>
      </c>
      <c r="D69" s="42" t="s">
        <v>194</v>
      </c>
      <c r="E69" s="43">
        <v>39721</v>
      </c>
      <c r="F69" s="44">
        <v>36</v>
      </c>
      <c r="G69" s="42" t="s">
        <v>229</v>
      </c>
      <c r="H69" s="42" t="s">
        <v>196</v>
      </c>
      <c r="I69" s="42" t="s">
        <v>38</v>
      </c>
      <c r="J69" s="42" t="s">
        <v>149</v>
      </c>
      <c r="K69" s="42" t="s">
        <v>49</v>
      </c>
      <c r="L69" s="45" t="s">
        <v>39</v>
      </c>
      <c r="M69" s="10">
        <v>1</v>
      </c>
      <c r="N69" s="10">
        <f t="shared" si="5"/>
        <v>9</v>
      </c>
    </row>
    <row r="70" spans="1:14" ht="38.25">
      <c r="A70" s="42" t="s">
        <v>73</v>
      </c>
      <c r="B70" s="42" t="s">
        <v>37</v>
      </c>
      <c r="C70" s="42" t="s">
        <v>182</v>
      </c>
      <c r="D70" s="42" t="s">
        <v>194</v>
      </c>
      <c r="E70" s="43">
        <v>39721</v>
      </c>
      <c r="F70" s="44">
        <v>45</v>
      </c>
      <c r="G70" s="42" t="s">
        <v>229</v>
      </c>
      <c r="H70" s="42" t="s">
        <v>195</v>
      </c>
      <c r="I70" s="42" t="s">
        <v>38</v>
      </c>
      <c r="J70" s="42" t="s">
        <v>148</v>
      </c>
      <c r="K70" s="42" t="s">
        <v>53</v>
      </c>
      <c r="L70" s="45" t="s">
        <v>39</v>
      </c>
      <c r="M70" s="10">
        <v>1</v>
      </c>
      <c r="N70" s="10">
        <f t="shared" si="5"/>
        <v>9</v>
      </c>
    </row>
    <row r="71" spans="1:14" ht="51">
      <c r="A71" s="42" t="s">
        <v>74</v>
      </c>
      <c r="B71" s="42" t="s">
        <v>22</v>
      </c>
      <c r="C71" s="42" t="s">
        <v>215</v>
      </c>
      <c r="D71" s="42" t="s">
        <v>194</v>
      </c>
      <c r="E71" s="43">
        <v>39721</v>
      </c>
      <c r="F71" s="44">
        <v>32</v>
      </c>
      <c r="G71" s="42" t="s">
        <v>227</v>
      </c>
      <c r="H71" s="42" t="s">
        <v>195</v>
      </c>
      <c r="I71" s="42" t="s">
        <v>38</v>
      </c>
      <c r="J71" s="42" t="s">
        <v>144</v>
      </c>
      <c r="K71" s="42" t="s">
        <v>40</v>
      </c>
      <c r="L71" s="45" t="s">
        <v>39</v>
      </c>
      <c r="M71" s="10">
        <v>1</v>
      </c>
      <c r="N71" s="10">
        <f t="shared" si="5"/>
        <v>9</v>
      </c>
    </row>
    <row r="72" spans="1:14" ht="38.25">
      <c r="A72" s="42" t="s">
        <v>75</v>
      </c>
      <c r="B72" s="42" t="s">
        <v>23</v>
      </c>
      <c r="C72" s="42" t="s">
        <v>208</v>
      </c>
      <c r="D72" s="42" t="s">
        <v>194</v>
      </c>
      <c r="E72" s="43">
        <v>39721</v>
      </c>
      <c r="F72" s="44">
        <v>15</v>
      </c>
      <c r="G72" s="42" t="s">
        <v>229</v>
      </c>
      <c r="H72" s="42" t="s">
        <v>195</v>
      </c>
      <c r="I72" s="42" t="s">
        <v>38</v>
      </c>
      <c r="J72" s="42" t="s">
        <v>144</v>
      </c>
      <c r="K72" s="42" t="s">
        <v>40</v>
      </c>
      <c r="L72" s="45" t="s">
        <v>39</v>
      </c>
      <c r="M72" s="10">
        <v>1</v>
      </c>
      <c r="N72" s="10">
        <f t="shared" si="5"/>
        <v>9</v>
      </c>
    </row>
    <row r="73" spans="1:14" ht="51">
      <c r="A73" s="42" t="s">
        <v>76</v>
      </c>
      <c r="B73" s="42" t="s">
        <v>24</v>
      </c>
      <c r="C73" s="42" t="s">
        <v>241</v>
      </c>
      <c r="D73" s="42" t="s">
        <v>194</v>
      </c>
      <c r="E73" s="43">
        <v>39721</v>
      </c>
      <c r="F73" s="44">
        <v>12</v>
      </c>
      <c r="G73" s="42" t="s">
        <v>227</v>
      </c>
      <c r="H73" s="42" t="s">
        <v>195</v>
      </c>
      <c r="I73" s="42" t="s">
        <v>38</v>
      </c>
      <c r="J73" s="42" t="s">
        <v>145</v>
      </c>
      <c r="K73" s="42" t="s">
        <v>52</v>
      </c>
      <c r="L73" s="45" t="s">
        <v>39</v>
      </c>
      <c r="M73" s="10">
        <v>1</v>
      </c>
      <c r="N73" s="10">
        <f t="shared" si="5"/>
        <v>9</v>
      </c>
    </row>
    <row r="74" spans="1:14" ht="38.25">
      <c r="A74" s="42" t="s">
        <v>77</v>
      </c>
      <c r="B74" s="42" t="s">
        <v>41</v>
      </c>
      <c r="C74" s="42" t="s">
        <v>186</v>
      </c>
      <c r="D74" s="42" t="s">
        <v>194</v>
      </c>
      <c r="E74" s="43">
        <v>39721</v>
      </c>
      <c r="F74" s="44">
        <v>7</v>
      </c>
      <c r="G74" s="42" t="s">
        <v>229</v>
      </c>
      <c r="H74" s="42" t="s">
        <v>196</v>
      </c>
      <c r="I74" s="42" t="s">
        <v>38</v>
      </c>
      <c r="J74" s="42" t="s">
        <v>145</v>
      </c>
      <c r="K74" s="42" t="s">
        <v>52</v>
      </c>
      <c r="L74" s="45" t="s">
        <v>39</v>
      </c>
      <c r="M74" s="10">
        <v>1</v>
      </c>
      <c r="N74" s="10">
        <f t="shared" si="5"/>
        <v>9</v>
      </c>
    </row>
    <row r="75" spans="1:14" ht="51">
      <c r="A75" s="42" t="s">
        <v>78</v>
      </c>
      <c r="B75" s="42" t="s">
        <v>25</v>
      </c>
      <c r="C75" s="42" t="s">
        <v>243</v>
      </c>
      <c r="D75" s="42" t="s">
        <v>194</v>
      </c>
      <c r="E75" s="43">
        <v>39721</v>
      </c>
      <c r="F75" s="44">
        <v>5</v>
      </c>
      <c r="G75" s="42" t="s">
        <v>227</v>
      </c>
      <c r="H75" s="42" t="s">
        <v>195</v>
      </c>
      <c r="I75" s="42" t="s">
        <v>38</v>
      </c>
      <c r="J75" s="42" t="s">
        <v>146</v>
      </c>
      <c r="K75" s="42" t="s">
        <v>51</v>
      </c>
      <c r="L75" s="45" t="s">
        <v>39</v>
      </c>
      <c r="M75" s="10">
        <v>1</v>
      </c>
      <c r="N75" s="10">
        <f t="shared" si="5"/>
        <v>9</v>
      </c>
    </row>
    <row r="76" spans="1:14" ht="51">
      <c r="A76" s="42" t="s">
        <v>79</v>
      </c>
      <c r="B76" s="42" t="s">
        <v>42</v>
      </c>
      <c r="C76" s="42" t="s">
        <v>222</v>
      </c>
      <c r="D76" s="42" t="s">
        <v>194</v>
      </c>
      <c r="E76" s="43">
        <v>39721</v>
      </c>
      <c r="F76" s="44">
        <v>6</v>
      </c>
      <c r="G76" s="42" t="s">
        <v>227</v>
      </c>
      <c r="H76" s="42" t="s">
        <v>195</v>
      </c>
      <c r="I76" s="42" t="s">
        <v>38</v>
      </c>
      <c r="J76" s="42" t="s">
        <v>147</v>
      </c>
      <c r="K76" s="42" t="s">
        <v>50</v>
      </c>
      <c r="L76" s="45" t="s">
        <v>39</v>
      </c>
      <c r="M76" s="10">
        <v>1</v>
      </c>
      <c r="N76" s="10">
        <f t="shared" si="5"/>
        <v>9</v>
      </c>
    </row>
    <row r="77" spans="1:14" ht="51">
      <c r="A77" s="42" t="s">
        <v>81</v>
      </c>
      <c r="B77" s="42" t="s">
        <v>26</v>
      </c>
      <c r="C77" s="42" t="s">
        <v>236</v>
      </c>
      <c r="D77" s="42" t="s">
        <v>194</v>
      </c>
      <c r="E77" s="43">
        <v>39721</v>
      </c>
      <c r="F77" s="44">
        <v>3</v>
      </c>
      <c r="G77" s="42" t="s">
        <v>227</v>
      </c>
      <c r="H77" s="42" t="s">
        <v>237</v>
      </c>
      <c r="I77" s="42" t="s">
        <v>38</v>
      </c>
      <c r="J77" s="42" t="s">
        <v>147</v>
      </c>
      <c r="K77" s="42" t="s">
        <v>50</v>
      </c>
      <c r="L77" s="45" t="s">
        <v>39</v>
      </c>
      <c r="M77" s="10">
        <v>1</v>
      </c>
      <c r="N77" s="10">
        <f t="shared" si="5"/>
        <v>9</v>
      </c>
    </row>
    <row r="78" spans="1:14" ht="42" customHeight="1">
      <c r="A78" s="82" t="s">
        <v>137</v>
      </c>
      <c r="B78" s="83"/>
      <c r="C78" s="83"/>
      <c r="D78" s="83"/>
      <c r="E78" s="84" t="s">
        <v>134</v>
      </c>
      <c r="F78" s="87">
        <f>SUM(F50:F77)/27</f>
        <v>40.629629629629626</v>
      </c>
      <c r="G78" s="83"/>
      <c r="H78" s="83"/>
      <c r="I78" s="83"/>
      <c r="J78" s="83"/>
      <c r="K78" s="83"/>
      <c r="L78" s="85"/>
      <c r="M78" s="86"/>
      <c r="N78" s="86"/>
    </row>
    <row r="79" spans="1:14" ht="51">
      <c r="A79" s="42" t="s">
        <v>82</v>
      </c>
      <c r="B79" s="42" t="s">
        <v>43</v>
      </c>
      <c r="C79" s="42" t="s">
        <v>183</v>
      </c>
      <c r="D79" s="42" t="s">
        <v>194</v>
      </c>
      <c r="E79" s="43">
        <v>39751</v>
      </c>
      <c r="F79" s="44">
        <v>5</v>
      </c>
      <c r="G79" s="42" t="s">
        <v>227</v>
      </c>
      <c r="H79" s="42" t="s">
        <v>221</v>
      </c>
      <c r="I79" s="42" t="s">
        <v>38</v>
      </c>
      <c r="J79" s="42" t="s">
        <v>149</v>
      </c>
      <c r="K79" s="42" t="s">
        <v>49</v>
      </c>
      <c r="L79" s="45" t="s">
        <v>39</v>
      </c>
      <c r="M79" s="10">
        <v>1</v>
      </c>
      <c r="N79" s="10">
        <f t="shared" si="5"/>
        <v>10</v>
      </c>
    </row>
    <row r="80" spans="1:14" ht="51">
      <c r="A80" s="42" t="s">
        <v>80</v>
      </c>
      <c r="B80" s="42" t="s">
        <v>27</v>
      </c>
      <c r="C80" s="42" t="s">
        <v>243</v>
      </c>
      <c r="D80" s="42" t="s">
        <v>194</v>
      </c>
      <c r="E80" s="43">
        <v>39751</v>
      </c>
      <c r="F80" s="44">
        <v>421</v>
      </c>
      <c r="G80" s="42" t="s">
        <v>227</v>
      </c>
      <c r="H80" s="42" t="s">
        <v>195</v>
      </c>
      <c r="I80" s="42" t="s">
        <v>38</v>
      </c>
      <c r="J80" s="42" t="s">
        <v>150</v>
      </c>
      <c r="K80" s="42" t="s">
        <v>48</v>
      </c>
      <c r="L80" s="45" t="s">
        <v>39</v>
      </c>
      <c r="M80" s="10">
        <v>1</v>
      </c>
      <c r="N80" s="10">
        <f t="shared" si="5"/>
        <v>10</v>
      </c>
    </row>
    <row r="81" spans="1:14" ht="25.5">
      <c r="A81" s="42" t="s">
        <v>83</v>
      </c>
      <c r="B81" s="42" t="s">
        <v>28</v>
      </c>
      <c r="C81" s="42" t="s">
        <v>215</v>
      </c>
      <c r="D81" s="42" t="s">
        <v>194</v>
      </c>
      <c r="E81" s="43">
        <v>39751</v>
      </c>
      <c r="F81" s="44">
        <v>6</v>
      </c>
      <c r="G81" s="42" t="s">
        <v>228</v>
      </c>
      <c r="H81" s="42" t="s">
        <v>207</v>
      </c>
      <c r="I81" s="42" t="s">
        <v>38</v>
      </c>
      <c r="J81" s="42" t="s">
        <v>151</v>
      </c>
      <c r="K81" s="42" t="s">
        <v>47</v>
      </c>
      <c r="L81" s="45" t="s">
        <v>39</v>
      </c>
      <c r="M81" s="10">
        <v>1</v>
      </c>
      <c r="N81" s="10">
        <f t="shared" si="5"/>
        <v>10</v>
      </c>
    </row>
    <row r="82" spans="1:14" ht="51">
      <c r="A82" s="42" t="s">
        <v>84</v>
      </c>
      <c r="B82" s="42" t="s">
        <v>29</v>
      </c>
      <c r="C82" s="42" t="s">
        <v>241</v>
      </c>
      <c r="D82" s="42" t="s">
        <v>194</v>
      </c>
      <c r="E82" s="43">
        <v>39751</v>
      </c>
      <c r="F82" s="44">
        <v>8</v>
      </c>
      <c r="G82" s="42" t="s">
        <v>227</v>
      </c>
      <c r="H82" s="42" t="s">
        <v>195</v>
      </c>
      <c r="I82" s="42" t="s">
        <v>38</v>
      </c>
      <c r="J82" s="42" t="s">
        <v>152</v>
      </c>
      <c r="K82" s="42" t="s">
        <v>46</v>
      </c>
      <c r="L82" s="45" t="s">
        <v>39</v>
      </c>
      <c r="M82" s="10">
        <v>1</v>
      </c>
      <c r="N82" s="10">
        <f t="shared" si="5"/>
        <v>10</v>
      </c>
    </row>
    <row r="83" spans="1:14" ht="51">
      <c r="A83" s="42" t="s">
        <v>85</v>
      </c>
      <c r="B83" s="42" t="s">
        <v>30</v>
      </c>
      <c r="C83" s="42" t="s">
        <v>243</v>
      </c>
      <c r="D83" s="42" t="s">
        <v>194</v>
      </c>
      <c r="E83" s="43">
        <v>39751</v>
      </c>
      <c r="F83" s="44">
        <v>5</v>
      </c>
      <c r="G83" s="42" t="s">
        <v>227</v>
      </c>
      <c r="H83" s="42" t="s">
        <v>197</v>
      </c>
      <c r="I83" s="42" t="s">
        <v>38</v>
      </c>
      <c r="J83" s="42" t="s">
        <v>153</v>
      </c>
      <c r="K83" s="42" t="s">
        <v>45</v>
      </c>
      <c r="L83" s="45" t="s">
        <v>39</v>
      </c>
      <c r="M83" s="10">
        <v>1</v>
      </c>
      <c r="N83" s="10">
        <f t="shared" si="5"/>
        <v>10</v>
      </c>
    </row>
    <row r="84" spans="1:14" ht="25.5">
      <c r="A84" s="42" t="s">
        <v>86</v>
      </c>
      <c r="B84" s="42" t="s">
        <v>31</v>
      </c>
      <c r="C84" s="42" t="s">
        <v>243</v>
      </c>
      <c r="D84" s="42" t="s">
        <v>194</v>
      </c>
      <c r="E84" s="43">
        <v>39751</v>
      </c>
      <c r="F84" s="44">
        <v>68</v>
      </c>
      <c r="G84" s="42" t="s">
        <v>229</v>
      </c>
      <c r="H84" s="42" t="s">
        <v>207</v>
      </c>
      <c r="I84" s="42" t="s">
        <v>38</v>
      </c>
      <c r="J84" s="42" t="s">
        <v>153</v>
      </c>
      <c r="K84" s="42" t="s">
        <v>45</v>
      </c>
      <c r="L84" s="45" t="s">
        <v>39</v>
      </c>
      <c r="M84" s="10">
        <v>1</v>
      </c>
      <c r="N84" s="10">
        <f t="shared" si="5"/>
        <v>10</v>
      </c>
    </row>
    <row r="85" spans="1:14" ht="51">
      <c r="A85" s="42" t="s">
        <v>87</v>
      </c>
      <c r="B85" s="42" t="s">
        <v>44</v>
      </c>
      <c r="C85" s="42" t="s">
        <v>222</v>
      </c>
      <c r="D85" s="42" t="s">
        <v>194</v>
      </c>
      <c r="E85" s="43">
        <v>39751</v>
      </c>
      <c r="F85" s="44">
        <v>2</v>
      </c>
      <c r="G85" s="42" t="s">
        <v>227</v>
      </c>
      <c r="H85" s="42" t="s">
        <v>195</v>
      </c>
      <c r="I85" s="42" t="s">
        <v>38</v>
      </c>
      <c r="J85" s="42" t="s">
        <v>144</v>
      </c>
      <c r="K85" s="42" t="s">
        <v>40</v>
      </c>
      <c r="L85" s="45" t="s">
        <v>39</v>
      </c>
      <c r="M85" s="10">
        <v>1</v>
      </c>
      <c r="N85" s="10">
        <f t="shared" si="5"/>
        <v>10</v>
      </c>
    </row>
    <row r="86" spans="1:14" ht="38.25">
      <c r="A86" s="42" t="s">
        <v>88</v>
      </c>
      <c r="B86" s="42" t="s">
        <v>32</v>
      </c>
      <c r="C86" s="42" t="s">
        <v>208</v>
      </c>
      <c r="D86" s="42" t="s">
        <v>194</v>
      </c>
      <c r="E86" s="43">
        <v>39751</v>
      </c>
      <c r="F86" s="44">
        <v>93</v>
      </c>
      <c r="G86" s="42" t="s">
        <v>229</v>
      </c>
      <c r="H86" s="42" t="s">
        <v>195</v>
      </c>
      <c r="I86" s="42" t="s">
        <v>38</v>
      </c>
      <c r="J86" s="42" t="s">
        <v>144</v>
      </c>
      <c r="K86" s="42" t="s">
        <v>40</v>
      </c>
      <c r="L86" s="45" t="s">
        <v>39</v>
      </c>
      <c r="M86" s="10">
        <v>1</v>
      </c>
      <c r="N86" s="10">
        <f t="shared" si="5"/>
        <v>10</v>
      </c>
    </row>
    <row r="87" spans="1:14" ht="51">
      <c r="A87" s="42" t="s">
        <v>89</v>
      </c>
      <c r="B87" s="42" t="s">
        <v>33</v>
      </c>
      <c r="C87" s="42" t="s">
        <v>208</v>
      </c>
      <c r="D87" s="42" t="s">
        <v>194</v>
      </c>
      <c r="E87" s="43">
        <v>39751</v>
      </c>
      <c r="F87" s="44">
        <v>4</v>
      </c>
      <c r="G87" s="42" t="s">
        <v>227</v>
      </c>
      <c r="H87" s="42" t="s">
        <v>195</v>
      </c>
      <c r="I87" s="42" t="s">
        <v>38</v>
      </c>
      <c r="J87" s="42" t="s">
        <v>144</v>
      </c>
      <c r="K87" s="42" t="s">
        <v>40</v>
      </c>
      <c r="L87" s="45" t="s">
        <v>39</v>
      </c>
      <c r="M87" s="10">
        <v>1</v>
      </c>
      <c r="N87" s="10">
        <f t="shared" si="5"/>
        <v>10</v>
      </c>
    </row>
    <row r="88" spans="1:14" ht="38.25">
      <c r="A88" s="42" t="s">
        <v>90</v>
      </c>
      <c r="B88" s="42" t="s">
        <v>34</v>
      </c>
      <c r="C88" s="42" t="s">
        <v>243</v>
      </c>
      <c r="D88" s="42" t="s">
        <v>194</v>
      </c>
      <c r="E88" s="43">
        <v>39751</v>
      </c>
      <c r="F88" s="44">
        <v>5</v>
      </c>
      <c r="G88" s="42" t="s">
        <v>228</v>
      </c>
      <c r="H88" s="42" t="s">
        <v>195</v>
      </c>
      <c r="I88" s="42" t="s">
        <v>38</v>
      </c>
      <c r="J88" s="42" t="s">
        <v>144</v>
      </c>
      <c r="K88" s="42" t="s">
        <v>40</v>
      </c>
      <c r="L88" s="45" t="s">
        <v>39</v>
      </c>
      <c r="M88" s="10">
        <v>1</v>
      </c>
      <c r="N88" s="10">
        <f t="shared" si="5"/>
        <v>10</v>
      </c>
    </row>
    <row r="89" spans="1:14" ht="51">
      <c r="A89" s="42" t="s">
        <v>91</v>
      </c>
      <c r="B89" s="42" t="s">
        <v>35</v>
      </c>
      <c r="C89" s="42" t="s">
        <v>243</v>
      </c>
      <c r="D89" s="42" t="s">
        <v>194</v>
      </c>
      <c r="E89" s="43">
        <v>39751</v>
      </c>
      <c r="F89" s="44">
        <v>6</v>
      </c>
      <c r="G89" s="42" t="s">
        <v>227</v>
      </c>
      <c r="H89" s="42" t="s">
        <v>196</v>
      </c>
      <c r="I89" s="42" t="s">
        <v>38</v>
      </c>
      <c r="J89" s="42" t="s">
        <v>145</v>
      </c>
      <c r="K89" s="42" t="s">
        <v>52</v>
      </c>
      <c r="L89" s="45" t="s">
        <v>39</v>
      </c>
      <c r="M89" s="10">
        <v>1</v>
      </c>
      <c r="N89" s="10">
        <f t="shared" si="5"/>
        <v>10</v>
      </c>
    </row>
    <row r="90" spans="1:14" ht="51" customHeight="1">
      <c r="A90" s="82" t="s">
        <v>137</v>
      </c>
      <c r="B90" s="83"/>
      <c r="C90" s="83"/>
      <c r="D90" s="83"/>
      <c r="E90" s="84">
        <v>39751</v>
      </c>
      <c r="F90" s="87">
        <f>SUM(F79:F89)/11</f>
        <v>56.63636363636363</v>
      </c>
      <c r="G90" s="83"/>
      <c r="H90" s="83"/>
      <c r="I90" s="83"/>
      <c r="J90" s="83"/>
      <c r="K90" s="83"/>
      <c r="L90" s="85"/>
      <c r="M90" s="86"/>
      <c r="N90" s="86"/>
    </row>
    <row r="91" spans="1:14" ht="38.25">
      <c r="A91" s="42" t="s">
        <v>92</v>
      </c>
      <c r="B91" s="42" t="s">
        <v>36</v>
      </c>
      <c r="C91" s="42" t="s">
        <v>216</v>
      </c>
      <c r="D91" s="42" t="s">
        <v>194</v>
      </c>
      <c r="E91" s="43">
        <v>39782</v>
      </c>
      <c r="F91" s="44">
        <v>3</v>
      </c>
      <c r="G91" s="42" t="s">
        <v>229</v>
      </c>
      <c r="H91" s="42" t="s">
        <v>196</v>
      </c>
      <c r="I91" s="42" t="s">
        <v>38</v>
      </c>
      <c r="J91" s="42" t="s">
        <v>149</v>
      </c>
      <c r="K91" s="42" t="s">
        <v>49</v>
      </c>
      <c r="L91" s="45" t="s">
        <v>39</v>
      </c>
      <c r="M91" s="10">
        <v>1</v>
      </c>
      <c r="N91" s="10">
        <f t="shared" si="5"/>
        <v>11</v>
      </c>
    </row>
    <row r="92" spans="1:14" ht="38.25">
      <c r="A92" s="42" t="s">
        <v>93</v>
      </c>
      <c r="B92" s="42" t="s">
        <v>37</v>
      </c>
      <c r="C92" s="42" t="s">
        <v>182</v>
      </c>
      <c r="D92" s="42" t="s">
        <v>194</v>
      </c>
      <c r="E92" s="43">
        <v>39782</v>
      </c>
      <c r="F92" s="44">
        <v>7</v>
      </c>
      <c r="G92" s="42" t="s">
        <v>229</v>
      </c>
      <c r="H92" s="42" t="s">
        <v>195</v>
      </c>
      <c r="I92" s="42" t="s">
        <v>38</v>
      </c>
      <c r="J92" s="42" t="s">
        <v>148</v>
      </c>
      <c r="K92" s="42" t="s">
        <v>53</v>
      </c>
      <c r="L92" s="45" t="s">
        <v>39</v>
      </c>
      <c r="M92" s="10">
        <v>1</v>
      </c>
      <c r="N92" s="10">
        <f t="shared" si="5"/>
        <v>11</v>
      </c>
    </row>
    <row r="93" spans="1:14" ht="51">
      <c r="A93" s="42" t="s">
        <v>94</v>
      </c>
      <c r="B93" s="42" t="s">
        <v>22</v>
      </c>
      <c r="C93" s="42" t="s">
        <v>215</v>
      </c>
      <c r="D93" s="42" t="s">
        <v>194</v>
      </c>
      <c r="E93" s="43">
        <v>39782</v>
      </c>
      <c r="F93" s="44">
        <v>5</v>
      </c>
      <c r="G93" s="42" t="s">
        <v>227</v>
      </c>
      <c r="H93" s="42" t="s">
        <v>195</v>
      </c>
      <c r="I93" s="42" t="s">
        <v>38</v>
      </c>
      <c r="J93" s="42" t="s">
        <v>144</v>
      </c>
      <c r="K93" s="42" t="s">
        <v>40</v>
      </c>
      <c r="L93" s="45" t="s">
        <v>39</v>
      </c>
      <c r="M93" s="10">
        <v>1</v>
      </c>
      <c r="N93" s="10">
        <f t="shared" si="5"/>
        <v>11</v>
      </c>
    </row>
    <row r="94" spans="1:14" ht="38.25">
      <c r="A94" s="42" t="s">
        <v>95</v>
      </c>
      <c r="B94" s="42" t="s">
        <v>23</v>
      </c>
      <c r="C94" s="42" t="s">
        <v>208</v>
      </c>
      <c r="D94" s="42" t="s">
        <v>194</v>
      </c>
      <c r="E94" s="43">
        <v>39782</v>
      </c>
      <c r="F94" s="44">
        <v>2</v>
      </c>
      <c r="G94" s="42" t="s">
        <v>229</v>
      </c>
      <c r="H94" s="42" t="s">
        <v>195</v>
      </c>
      <c r="I94" s="42" t="s">
        <v>38</v>
      </c>
      <c r="J94" s="42" t="s">
        <v>144</v>
      </c>
      <c r="K94" s="42" t="s">
        <v>40</v>
      </c>
      <c r="L94" s="45" t="s">
        <v>39</v>
      </c>
      <c r="M94" s="10">
        <v>1</v>
      </c>
      <c r="N94" s="10">
        <f t="shared" si="5"/>
        <v>11</v>
      </c>
    </row>
    <row r="95" spans="1:14" ht="51">
      <c r="A95" s="42" t="s">
        <v>96</v>
      </c>
      <c r="B95" s="42" t="s">
        <v>24</v>
      </c>
      <c r="C95" s="42" t="s">
        <v>241</v>
      </c>
      <c r="D95" s="42" t="s">
        <v>194</v>
      </c>
      <c r="E95" s="43">
        <v>39782</v>
      </c>
      <c r="F95" s="44">
        <v>6</v>
      </c>
      <c r="G95" s="42" t="s">
        <v>227</v>
      </c>
      <c r="H95" s="42" t="s">
        <v>195</v>
      </c>
      <c r="I95" s="42" t="s">
        <v>38</v>
      </c>
      <c r="J95" s="42" t="s">
        <v>145</v>
      </c>
      <c r="K95" s="42" t="s">
        <v>52</v>
      </c>
      <c r="L95" s="45" t="s">
        <v>39</v>
      </c>
      <c r="M95" s="10">
        <v>1</v>
      </c>
      <c r="N95" s="10">
        <f t="shared" si="5"/>
        <v>11</v>
      </c>
    </row>
    <row r="96" spans="1:14" ht="38.25">
      <c r="A96" s="42" t="s">
        <v>97</v>
      </c>
      <c r="B96" s="42" t="s">
        <v>41</v>
      </c>
      <c r="C96" s="42" t="s">
        <v>186</v>
      </c>
      <c r="D96" s="42" t="s">
        <v>194</v>
      </c>
      <c r="E96" s="43">
        <v>39782</v>
      </c>
      <c r="F96" s="44">
        <v>5</v>
      </c>
      <c r="G96" s="42" t="s">
        <v>229</v>
      </c>
      <c r="H96" s="42" t="s">
        <v>196</v>
      </c>
      <c r="I96" s="42" t="s">
        <v>38</v>
      </c>
      <c r="J96" s="42" t="s">
        <v>145</v>
      </c>
      <c r="K96" s="42" t="s">
        <v>52</v>
      </c>
      <c r="L96" s="45" t="s">
        <v>39</v>
      </c>
      <c r="M96" s="10">
        <v>1</v>
      </c>
      <c r="N96" s="10">
        <f t="shared" si="5"/>
        <v>11</v>
      </c>
    </row>
    <row r="97" spans="1:14" ht="51">
      <c r="A97" s="42" t="s">
        <v>98</v>
      </c>
      <c r="B97" s="42" t="s">
        <v>25</v>
      </c>
      <c r="C97" s="42" t="s">
        <v>243</v>
      </c>
      <c r="D97" s="42" t="s">
        <v>194</v>
      </c>
      <c r="E97" s="43">
        <v>39782</v>
      </c>
      <c r="F97" s="44">
        <v>4</v>
      </c>
      <c r="G97" s="42" t="s">
        <v>227</v>
      </c>
      <c r="H97" s="42" t="s">
        <v>195</v>
      </c>
      <c r="I97" s="42" t="s">
        <v>38</v>
      </c>
      <c r="J97" s="42" t="s">
        <v>146</v>
      </c>
      <c r="K97" s="42" t="s">
        <v>51</v>
      </c>
      <c r="L97" s="45" t="s">
        <v>39</v>
      </c>
      <c r="M97" s="10">
        <v>1</v>
      </c>
      <c r="N97" s="10">
        <f t="shared" si="5"/>
        <v>11</v>
      </c>
    </row>
    <row r="98" spans="1:14" ht="51">
      <c r="A98" s="42" t="s">
        <v>99</v>
      </c>
      <c r="B98" s="42" t="s">
        <v>42</v>
      </c>
      <c r="C98" s="42" t="s">
        <v>222</v>
      </c>
      <c r="D98" s="42" t="s">
        <v>194</v>
      </c>
      <c r="E98" s="43">
        <v>39782</v>
      </c>
      <c r="F98" s="44">
        <v>56</v>
      </c>
      <c r="G98" s="42" t="s">
        <v>227</v>
      </c>
      <c r="H98" s="42" t="s">
        <v>195</v>
      </c>
      <c r="I98" s="42" t="s">
        <v>38</v>
      </c>
      <c r="J98" s="42" t="s">
        <v>147</v>
      </c>
      <c r="K98" s="42" t="s">
        <v>50</v>
      </c>
      <c r="L98" s="45" t="s">
        <v>39</v>
      </c>
      <c r="M98" s="10">
        <v>1</v>
      </c>
      <c r="N98" s="10">
        <f t="shared" si="5"/>
        <v>11</v>
      </c>
    </row>
    <row r="99" spans="1:14" ht="51">
      <c r="A99" s="42" t="s">
        <v>100</v>
      </c>
      <c r="B99" s="42" t="s">
        <v>26</v>
      </c>
      <c r="C99" s="42" t="s">
        <v>236</v>
      </c>
      <c r="D99" s="42" t="s">
        <v>194</v>
      </c>
      <c r="E99" s="43">
        <v>39782</v>
      </c>
      <c r="F99" s="44">
        <v>23</v>
      </c>
      <c r="G99" s="42" t="s">
        <v>227</v>
      </c>
      <c r="H99" s="42" t="s">
        <v>237</v>
      </c>
      <c r="I99" s="42" t="s">
        <v>38</v>
      </c>
      <c r="J99" s="42" t="s">
        <v>147</v>
      </c>
      <c r="K99" s="42" t="s">
        <v>50</v>
      </c>
      <c r="L99" s="45" t="s">
        <v>39</v>
      </c>
      <c r="M99" s="10">
        <v>1</v>
      </c>
      <c r="N99" s="10">
        <f t="shared" si="5"/>
        <v>11</v>
      </c>
    </row>
    <row r="100" spans="1:14" ht="51">
      <c r="A100" s="42" t="s">
        <v>101</v>
      </c>
      <c r="B100" s="42" t="s">
        <v>43</v>
      </c>
      <c r="C100" s="42" t="s">
        <v>183</v>
      </c>
      <c r="D100" s="42" t="s">
        <v>194</v>
      </c>
      <c r="E100" s="43">
        <v>39782</v>
      </c>
      <c r="F100" s="44">
        <v>2</v>
      </c>
      <c r="G100" s="42" t="s">
        <v>227</v>
      </c>
      <c r="H100" s="42" t="s">
        <v>221</v>
      </c>
      <c r="I100" s="42" t="s">
        <v>38</v>
      </c>
      <c r="J100" s="42" t="s">
        <v>149</v>
      </c>
      <c r="K100" s="42" t="s">
        <v>49</v>
      </c>
      <c r="L100" s="45" t="s">
        <v>39</v>
      </c>
      <c r="M100" s="10">
        <v>1</v>
      </c>
      <c r="N100" s="10">
        <f t="shared" si="5"/>
        <v>11</v>
      </c>
    </row>
    <row r="101" spans="1:14" ht="51">
      <c r="A101" s="42" t="s">
        <v>102</v>
      </c>
      <c r="B101" s="42" t="s">
        <v>27</v>
      </c>
      <c r="C101" s="42" t="s">
        <v>243</v>
      </c>
      <c r="D101" s="42" t="s">
        <v>194</v>
      </c>
      <c r="E101" s="43">
        <v>39782</v>
      </c>
      <c r="F101" s="44">
        <v>5</v>
      </c>
      <c r="G101" s="42" t="s">
        <v>227</v>
      </c>
      <c r="H101" s="42" t="s">
        <v>195</v>
      </c>
      <c r="I101" s="42" t="s">
        <v>38</v>
      </c>
      <c r="J101" s="42" t="s">
        <v>150</v>
      </c>
      <c r="K101" s="42" t="s">
        <v>48</v>
      </c>
      <c r="L101" s="45" t="s">
        <v>39</v>
      </c>
      <c r="M101" s="10">
        <v>1</v>
      </c>
      <c r="N101" s="10">
        <f t="shared" si="5"/>
        <v>11</v>
      </c>
    </row>
    <row r="102" spans="1:14" ht="25.5">
      <c r="A102" s="42" t="s">
        <v>103</v>
      </c>
      <c r="B102" s="42" t="s">
        <v>28</v>
      </c>
      <c r="C102" s="42" t="s">
        <v>215</v>
      </c>
      <c r="D102" s="42" t="s">
        <v>194</v>
      </c>
      <c r="E102" s="43">
        <v>39782</v>
      </c>
      <c r="F102" s="44">
        <v>8</v>
      </c>
      <c r="G102" s="42" t="s">
        <v>228</v>
      </c>
      <c r="H102" s="42" t="s">
        <v>207</v>
      </c>
      <c r="I102" s="42" t="s">
        <v>38</v>
      </c>
      <c r="J102" s="42" t="s">
        <v>151</v>
      </c>
      <c r="K102" s="42" t="s">
        <v>47</v>
      </c>
      <c r="L102" s="45" t="s">
        <v>39</v>
      </c>
      <c r="M102" s="10">
        <v>1</v>
      </c>
      <c r="N102" s="10">
        <f t="shared" si="5"/>
        <v>11</v>
      </c>
    </row>
    <row r="103" spans="1:14" ht="51">
      <c r="A103" s="42" t="s">
        <v>104</v>
      </c>
      <c r="B103" s="42" t="s">
        <v>29</v>
      </c>
      <c r="C103" s="42" t="s">
        <v>241</v>
      </c>
      <c r="D103" s="42" t="s">
        <v>194</v>
      </c>
      <c r="E103" s="43">
        <v>39782</v>
      </c>
      <c r="F103" s="44">
        <v>954</v>
      </c>
      <c r="G103" s="42" t="s">
        <v>227</v>
      </c>
      <c r="H103" s="42" t="s">
        <v>195</v>
      </c>
      <c r="I103" s="42" t="s">
        <v>38</v>
      </c>
      <c r="J103" s="42" t="s">
        <v>152</v>
      </c>
      <c r="K103" s="42" t="s">
        <v>46</v>
      </c>
      <c r="L103" s="45" t="s">
        <v>39</v>
      </c>
      <c r="M103" s="10">
        <v>1</v>
      </c>
      <c r="N103" s="10">
        <f t="shared" si="5"/>
        <v>11</v>
      </c>
    </row>
    <row r="104" spans="1:14" ht="51">
      <c r="A104" s="42" t="s">
        <v>105</v>
      </c>
      <c r="B104" s="42" t="s">
        <v>30</v>
      </c>
      <c r="C104" s="42" t="s">
        <v>243</v>
      </c>
      <c r="D104" s="42" t="s">
        <v>194</v>
      </c>
      <c r="E104" s="43">
        <v>39782</v>
      </c>
      <c r="F104" s="44">
        <v>62</v>
      </c>
      <c r="G104" s="42" t="s">
        <v>227</v>
      </c>
      <c r="H104" s="42" t="s">
        <v>197</v>
      </c>
      <c r="I104" s="42" t="s">
        <v>38</v>
      </c>
      <c r="J104" s="42" t="s">
        <v>153</v>
      </c>
      <c r="K104" s="42" t="s">
        <v>45</v>
      </c>
      <c r="L104" s="45" t="s">
        <v>39</v>
      </c>
      <c r="M104" s="10">
        <v>1</v>
      </c>
      <c r="N104" s="10">
        <f t="shared" si="5"/>
        <v>11</v>
      </c>
    </row>
    <row r="105" spans="1:14" ht="25.5">
      <c r="A105" s="42" t="s">
        <v>106</v>
      </c>
      <c r="B105" s="42" t="s">
        <v>31</v>
      </c>
      <c r="C105" s="42"/>
      <c r="D105" s="42" t="s">
        <v>194</v>
      </c>
      <c r="E105" s="43">
        <v>39782</v>
      </c>
      <c r="F105" s="44">
        <v>5</v>
      </c>
      <c r="G105" s="42" t="s">
        <v>229</v>
      </c>
      <c r="H105" s="42" t="s">
        <v>207</v>
      </c>
      <c r="I105" s="42" t="s">
        <v>38</v>
      </c>
      <c r="J105" s="42" t="s">
        <v>153</v>
      </c>
      <c r="K105" s="42" t="s">
        <v>45</v>
      </c>
      <c r="L105" s="45" t="s">
        <v>39</v>
      </c>
      <c r="M105" s="10">
        <v>1</v>
      </c>
      <c r="N105" s="10">
        <f t="shared" si="5"/>
        <v>11</v>
      </c>
    </row>
    <row r="106" spans="1:14" ht="51">
      <c r="A106" s="42" t="s">
        <v>107</v>
      </c>
      <c r="B106" s="42" t="s">
        <v>44</v>
      </c>
      <c r="C106" s="42" t="s">
        <v>222</v>
      </c>
      <c r="D106" s="42" t="s">
        <v>194</v>
      </c>
      <c r="E106" s="43">
        <v>39782</v>
      </c>
      <c r="F106" s="44">
        <v>1</v>
      </c>
      <c r="G106" s="42" t="s">
        <v>227</v>
      </c>
      <c r="H106" s="42" t="s">
        <v>195</v>
      </c>
      <c r="I106" s="42" t="s">
        <v>38</v>
      </c>
      <c r="J106" s="42" t="s">
        <v>144</v>
      </c>
      <c r="K106" s="42" t="s">
        <v>40</v>
      </c>
      <c r="L106" s="45" t="s">
        <v>39</v>
      </c>
      <c r="M106" s="10">
        <v>1</v>
      </c>
      <c r="N106" s="10">
        <f t="shared" si="5"/>
        <v>11</v>
      </c>
    </row>
    <row r="107" spans="1:14" ht="50.25" customHeight="1">
      <c r="A107" s="82" t="s">
        <v>137</v>
      </c>
      <c r="B107" s="83"/>
      <c r="C107" s="83"/>
      <c r="D107" s="83"/>
      <c r="E107" s="84">
        <v>39782</v>
      </c>
      <c r="F107" s="87">
        <f>SUM(F91:F106)/17</f>
        <v>67.52941176470588</v>
      </c>
      <c r="G107" s="83"/>
      <c r="H107" s="83"/>
      <c r="I107" s="83"/>
      <c r="J107" s="83"/>
      <c r="K107" s="83"/>
      <c r="L107" s="85"/>
      <c r="M107" s="86"/>
      <c r="N107" s="86"/>
    </row>
    <row r="108" spans="1:14" ht="38.25">
      <c r="A108" s="42" t="s">
        <v>108</v>
      </c>
      <c r="B108" s="42" t="s">
        <v>32</v>
      </c>
      <c r="C108" s="42" t="s">
        <v>208</v>
      </c>
      <c r="D108" s="42" t="s">
        <v>194</v>
      </c>
      <c r="E108" s="43">
        <v>39813</v>
      </c>
      <c r="F108" s="44">
        <v>2</v>
      </c>
      <c r="G108" s="42" t="s">
        <v>229</v>
      </c>
      <c r="H108" s="42" t="s">
        <v>195</v>
      </c>
      <c r="I108" s="42" t="s">
        <v>38</v>
      </c>
      <c r="J108" s="42" t="s">
        <v>144</v>
      </c>
      <c r="K108" s="42" t="s">
        <v>40</v>
      </c>
      <c r="L108" s="45" t="s">
        <v>39</v>
      </c>
      <c r="M108" s="10">
        <v>1</v>
      </c>
      <c r="N108" s="10">
        <f t="shared" si="5"/>
        <v>12</v>
      </c>
    </row>
    <row r="109" spans="1:14" ht="51">
      <c r="A109" s="42" t="s">
        <v>109</v>
      </c>
      <c r="B109" s="42" t="s">
        <v>33</v>
      </c>
      <c r="C109" s="42" t="s">
        <v>208</v>
      </c>
      <c r="D109" s="42" t="s">
        <v>194</v>
      </c>
      <c r="E109" s="43">
        <v>39813</v>
      </c>
      <c r="F109" s="44">
        <v>6</v>
      </c>
      <c r="G109" s="42" t="s">
        <v>227</v>
      </c>
      <c r="H109" s="42" t="s">
        <v>195</v>
      </c>
      <c r="I109" s="42" t="s">
        <v>38</v>
      </c>
      <c r="J109" s="42" t="s">
        <v>144</v>
      </c>
      <c r="K109" s="42" t="s">
        <v>40</v>
      </c>
      <c r="L109" s="45" t="s">
        <v>39</v>
      </c>
      <c r="M109" s="10">
        <v>1</v>
      </c>
      <c r="N109" s="10">
        <f t="shared" si="5"/>
        <v>12</v>
      </c>
    </row>
    <row r="110" spans="1:14" ht="38.25">
      <c r="A110" s="42" t="s">
        <v>110</v>
      </c>
      <c r="B110" s="42" t="s">
        <v>34</v>
      </c>
      <c r="C110" s="42" t="s">
        <v>243</v>
      </c>
      <c r="D110" s="42" t="s">
        <v>194</v>
      </c>
      <c r="E110" s="43">
        <v>39813</v>
      </c>
      <c r="F110" s="44">
        <v>3</v>
      </c>
      <c r="G110" s="42" t="s">
        <v>228</v>
      </c>
      <c r="H110" s="42" t="s">
        <v>195</v>
      </c>
      <c r="I110" s="42" t="s">
        <v>38</v>
      </c>
      <c r="J110" s="42" t="s">
        <v>144</v>
      </c>
      <c r="K110" s="42" t="s">
        <v>40</v>
      </c>
      <c r="L110" s="45" t="s">
        <v>39</v>
      </c>
      <c r="M110" s="10">
        <v>1</v>
      </c>
      <c r="N110" s="10">
        <f t="shared" si="5"/>
        <v>12</v>
      </c>
    </row>
    <row r="111" spans="1:14" ht="51">
      <c r="A111" s="42" t="s">
        <v>111</v>
      </c>
      <c r="B111" s="42" t="s">
        <v>35</v>
      </c>
      <c r="C111" s="42" t="s">
        <v>243</v>
      </c>
      <c r="D111" s="42" t="s">
        <v>194</v>
      </c>
      <c r="E111" s="43">
        <v>39813</v>
      </c>
      <c r="F111" s="44">
        <v>5</v>
      </c>
      <c r="G111" s="42" t="s">
        <v>227</v>
      </c>
      <c r="H111" s="42" t="s">
        <v>196</v>
      </c>
      <c r="I111" s="42" t="s">
        <v>38</v>
      </c>
      <c r="J111" s="42" t="s">
        <v>145</v>
      </c>
      <c r="K111" s="42" t="s">
        <v>52</v>
      </c>
      <c r="L111" s="45" t="s">
        <v>39</v>
      </c>
      <c r="M111" s="10">
        <v>1</v>
      </c>
      <c r="N111" s="10">
        <f t="shared" si="5"/>
        <v>12</v>
      </c>
    </row>
    <row r="112" spans="1:14" ht="38.25">
      <c r="A112" s="42" t="s">
        <v>112</v>
      </c>
      <c r="B112" s="42" t="s">
        <v>36</v>
      </c>
      <c r="C112" s="42" t="s">
        <v>216</v>
      </c>
      <c r="D112" s="42" t="s">
        <v>194</v>
      </c>
      <c r="E112" s="43">
        <v>39813</v>
      </c>
      <c r="F112" s="44">
        <v>8</v>
      </c>
      <c r="G112" s="42" t="s">
        <v>229</v>
      </c>
      <c r="H112" s="42" t="s">
        <v>196</v>
      </c>
      <c r="I112" s="42" t="s">
        <v>38</v>
      </c>
      <c r="J112" s="42" t="s">
        <v>149</v>
      </c>
      <c r="K112" s="42" t="s">
        <v>49</v>
      </c>
      <c r="L112" s="45" t="s">
        <v>39</v>
      </c>
      <c r="M112" s="10">
        <v>1</v>
      </c>
      <c r="N112" s="10">
        <f t="shared" si="5"/>
        <v>12</v>
      </c>
    </row>
    <row r="113" spans="1:14" ht="38.25">
      <c r="A113" s="42" t="s">
        <v>113</v>
      </c>
      <c r="B113" s="42" t="s">
        <v>37</v>
      </c>
      <c r="C113" s="42" t="s">
        <v>182</v>
      </c>
      <c r="D113" s="42" t="s">
        <v>194</v>
      </c>
      <c r="E113" s="43">
        <v>39813</v>
      </c>
      <c r="F113" s="44">
        <v>4</v>
      </c>
      <c r="G113" s="42" t="s">
        <v>229</v>
      </c>
      <c r="H113" s="42" t="s">
        <v>195</v>
      </c>
      <c r="I113" s="42" t="s">
        <v>38</v>
      </c>
      <c r="J113" s="42" t="s">
        <v>148</v>
      </c>
      <c r="K113" s="42" t="s">
        <v>53</v>
      </c>
      <c r="L113" s="45" t="s">
        <v>39</v>
      </c>
      <c r="M113" s="10">
        <v>1</v>
      </c>
      <c r="N113" s="10">
        <f t="shared" si="5"/>
        <v>12</v>
      </c>
    </row>
    <row r="114" spans="1:14" ht="51">
      <c r="A114" s="42" t="s">
        <v>114</v>
      </c>
      <c r="B114" s="42" t="s">
        <v>22</v>
      </c>
      <c r="C114" s="42" t="s">
        <v>215</v>
      </c>
      <c r="D114" s="42" t="s">
        <v>194</v>
      </c>
      <c r="E114" s="43">
        <v>39813</v>
      </c>
      <c r="F114" s="44">
        <v>56</v>
      </c>
      <c r="G114" s="42" t="s">
        <v>227</v>
      </c>
      <c r="H114" s="42" t="s">
        <v>195</v>
      </c>
      <c r="I114" s="42" t="s">
        <v>38</v>
      </c>
      <c r="J114" s="42" t="s">
        <v>144</v>
      </c>
      <c r="K114" s="42" t="s">
        <v>40</v>
      </c>
      <c r="L114" s="45" t="s">
        <v>39</v>
      </c>
      <c r="M114" s="10">
        <v>1</v>
      </c>
      <c r="N114" s="10">
        <f t="shared" si="5"/>
        <v>12</v>
      </c>
    </row>
    <row r="115" spans="1:14" ht="38.25">
      <c r="A115" s="42" t="s">
        <v>115</v>
      </c>
      <c r="B115" s="42" t="s">
        <v>23</v>
      </c>
      <c r="C115" s="42" t="s">
        <v>208</v>
      </c>
      <c r="D115" s="42" t="s">
        <v>194</v>
      </c>
      <c r="E115" s="43">
        <v>39813</v>
      </c>
      <c r="F115" s="44">
        <v>2</v>
      </c>
      <c r="G115" s="42" t="s">
        <v>229</v>
      </c>
      <c r="H115" s="42" t="s">
        <v>195</v>
      </c>
      <c r="I115" s="42" t="s">
        <v>38</v>
      </c>
      <c r="J115" s="42" t="s">
        <v>144</v>
      </c>
      <c r="K115" s="42" t="s">
        <v>40</v>
      </c>
      <c r="L115" s="45" t="s">
        <v>39</v>
      </c>
      <c r="M115" s="10">
        <v>1</v>
      </c>
      <c r="N115" s="10">
        <f t="shared" si="5"/>
        <v>12</v>
      </c>
    </row>
    <row r="116" spans="1:14" ht="51">
      <c r="A116" s="42" t="s">
        <v>116</v>
      </c>
      <c r="B116" s="42" t="s">
        <v>24</v>
      </c>
      <c r="C116" s="42" t="s">
        <v>241</v>
      </c>
      <c r="D116" s="42" t="s">
        <v>194</v>
      </c>
      <c r="E116" s="43">
        <v>39813</v>
      </c>
      <c r="F116" s="44">
        <v>2</v>
      </c>
      <c r="G116" s="42" t="s">
        <v>227</v>
      </c>
      <c r="H116" s="42" t="s">
        <v>195</v>
      </c>
      <c r="I116" s="42" t="s">
        <v>38</v>
      </c>
      <c r="J116" s="42" t="s">
        <v>145</v>
      </c>
      <c r="K116" s="42" t="s">
        <v>52</v>
      </c>
      <c r="L116" s="45" t="s">
        <v>39</v>
      </c>
      <c r="M116" s="10">
        <v>1</v>
      </c>
      <c r="N116" s="10">
        <f t="shared" si="5"/>
        <v>12</v>
      </c>
    </row>
    <row r="117" spans="1:14" ht="38.25">
      <c r="A117" s="42" t="s">
        <v>117</v>
      </c>
      <c r="B117" s="42" t="s">
        <v>41</v>
      </c>
      <c r="C117" s="42" t="s">
        <v>186</v>
      </c>
      <c r="D117" s="42" t="s">
        <v>194</v>
      </c>
      <c r="E117" s="43">
        <v>39813</v>
      </c>
      <c r="F117" s="44">
        <v>57</v>
      </c>
      <c r="G117" s="42" t="s">
        <v>229</v>
      </c>
      <c r="H117" s="42" t="s">
        <v>196</v>
      </c>
      <c r="I117" s="42" t="s">
        <v>38</v>
      </c>
      <c r="J117" s="42" t="s">
        <v>145</v>
      </c>
      <c r="K117" s="42" t="s">
        <v>52</v>
      </c>
      <c r="L117" s="45" t="s">
        <v>39</v>
      </c>
      <c r="M117" s="10">
        <v>1</v>
      </c>
      <c r="N117" s="10">
        <f t="shared" si="5"/>
        <v>12</v>
      </c>
    </row>
    <row r="118" spans="1:14" ht="51">
      <c r="A118" s="42" t="s">
        <v>118</v>
      </c>
      <c r="B118" s="42" t="s">
        <v>25</v>
      </c>
      <c r="C118" s="42" t="s">
        <v>243</v>
      </c>
      <c r="D118" s="42" t="s">
        <v>194</v>
      </c>
      <c r="E118" s="43">
        <v>39813</v>
      </c>
      <c r="F118" s="44">
        <v>2</v>
      </c>
      <c r="G118" s="42" t="s">
        <v>227</v>
      </c>
      <c r="H118" s="42" t="s">
        <v>195</v>
      </c>
      <c r="I118" s="42" t="s">
        <v>38</v>
      </c>
      <c r="J118" s="42" t="s">
        <v>146</v>
      </c>
      <c r="K118" s="42" t="s">
        <v>51</v>
      </c>
      <c r="L118" s="45" t="s">
        <v>39</v>
      </c>
      <c r="M118" s="10">
        <v>1</v>
      </c>
      <c r="N118" s="10">
        <f aca="true" t="shared" si="6" ref="N118:N133">MONTH(E118)</f>
        <v>12</v>
      </c>
    </row>
    <row r="119" spans="1:14" ht="51">
      <c r="A119" s="42" t="s">
        <v>119</v>
      </c>
      <c r="B119" s="42" t="s">
        <v>42</v>
      </c>
      <c r="C119" s="42" t="s">
        <v>222</v>
      </c>
      <c r="D119" s="42" t="s">
        <v>194</v>
      </c>
      <c r="E119" s="43">
        <v>39813</v>
      </c>
      <c r="F119" s="44">
        <v>8</v>
      </c>
      <c r="G119" s="42" t="s">
        <v>227</v>
      </c>
      <c r="H119" s="42" t="s">
        <v>195</v>
      </c>
      <c r="I119" s="42" t="s">
        <v>38</v>
      </c>
      <c r="J119" s="42" t="s">
        <v>147</v>
      </c>
      <c r="K119" s="42" t="s">
        <v>50</v>
      </c>
      <c r="L119" s="45" t="s">
        <v>39</v>
      </c>
      <c r="M119" s="10">
        <v>1</v>
      </c>
      <c r="N119" s="10">
        <f t="shared" si="6"/>
        <v>12</v>
      </c>
    </row>
    <row r="120" spans="1:14" ht="51">
      <c r="A120" s="42" t="s">
        <v>120</v>
      </c>
      <c r="B120" s="42" t="s">
        <v>26</v>
      </c>
      <c r="C120" s="42" t="s">
        <v>236</v>
      </c>
      <c r="D120" s="42" t="s">
        <v>194</v>
      </c>
      <c r="E120" s="43">
        <v>39813</v>
      </c>
      <c r="F120" s="44">
        <v>54</v>
      </c>
      <c r="G120" s="42" t="s">
        <v>227</v>
      </c>
      <c r="H120" s="42" t="s">
        <v>237</v>
      </c>
      <c r="I120" s="42" t="s">
        <v>38</v>
      </c>
      <c r="J120" s="42" t="s">
        <v>147</v>
      </c>
      <c r="K120" s="42" t="s">
        <v>50</v>
      </c>
      <c r="L120" s="45" t="s">
        <v>39</v>
      </c>
      <c r="M120" s="10">
        <v>1</v>
      </c>
      <c r="N120" s="10">
        <f t="shared" si="6"/>
        <v>12</v>
      </c>
    </row>
    <row r="121" spans="1:14" ht="51">
      <c r="A121" s="42" t="s">
        <v>121</v>
      </c>
      <c r="B121" s="42" t="s">
        <v>43</v>
      </c>
      <c r="C121" s="42" t="s">
        <v>183</v>
      </c>
      <c r="D121" s="42" t="s">
        <v>194</v>
      </c>
      <c r="E121" s="43">
        <v>39813</v>
      </c>
      <c r="F121" s="44">
        <v>2</v>
      </c>
      <c r="G121" s="42" t="s">
        <v>227</v>
      </c>
      <c r="H121" s="42" t="s">
        <v>221</v>
      </c>
      <c r="I121" s="42" t="s">
        <v>38</v>
      </c>
      <c r="J121" s="42" t="s">
        <v>149</v>
      </c>
      <c r="K121" s="42" t="s">
        <v>49</v>
      </c>
      <c r="L121" s="45" t="s">
        <v>39</v>
      </c>
      <c r="M121" s="10">
        <v>1</v>
      </c>
      <c r="N121" s="10">
        <f t="shared" si="6"/>
        <v>12</v>
      </c>
    </row>
    <row r="122" spans="1:14" ht="51">
      <c r="A122" s="42" t="s">
        <v>122</v>
      </c>
      <c r="B122" s="42" t="s">
        <v>27</v>
      </c>
      <c r="C122" s="42"/>
      <c r="D122" s="42" t="s">
        <v>194</v>
      </c>
      <c r="E122" s="43">
        <v>39813</v>
      </c>
      <c r="F122" s="44">
        <v>5</v>
      </c>
      <c r="G122" s="42" t="s">
        <v>227</v>
      </c>
      <c r="H122" s="42" t="s">
        <v>195</v>
      </c>
      <c r="I122" s="42" t="s">
        <v>38</v>
      </c>
      <c r="J122" s="42" t="s">
        <v>150</v>
      </c>
      <c r="K122" s="42" t="s">
        <v>48</v>
      </c>
      <c r="L122" s="45" t="s">
        <v>39</v>
      </c>
      <c r="M122" s="10">
        <v>1</v>
      </c>
      <c r="N122" s="10">
        <f t="shared" si="6"/>
        <v>12</v>
      </c>
    </row>
    <row r="123" spans="1:14" ht="25.5">
      <c r="A123" s="42" t="s">
        <v>123</v>
      </c>
      <c r="B123" s="42" t="s">
        <v>28</v>
      </c>
      <c r="C123" s="42" t="s">
        <v>215</v>
      </c>
      <c r="D123" s="42" t="s">
        <v>194</v>
      </c>
      <c r="E123" s="43">
        <v>39813</v>
      </c>
      <c r="F123" s="44">
        <v>957</v>
      </c>
      <c r="G123" s="42" t="s">
        <v>228</v>
      </c>
      <c r="H123" s="42" t="s">
        <v>207</v>
      </c>
      <c r="I123" s="42" t="s">
        <v>38</v>
      </c>
      <c r="J123" s="42" t="s">
        <v>151</v>
      </c>
      <c r="K123" s="42" t="s">
        <v>47</v>
      </c>
      <c r="L123" s="45" t="s">
        <v>39</v>
      </c>
      <c r="M123" s="10">
        <v>1</v>
      </c>
      <c r="N123" s="10">
        <f t="shared" si="6"/>
        <v>12</v>
      </c>
    </row>
    <row r="124" spans="1:14" ht="51">
      <c r="A124" s="42" t="s">
        <v>124</v>
      </c>
      <c r="B124" s="42" t="s">
        <v>29</v>
      </c>
      <c r="C124" s="42" t="s">
        <v>241</v>
      </c>
      <c r="D124" s="42" t="s">
        <v>194</v>
      </c>
      <c r="E124" s="43">
        <v>39813</v>
      </c>
      <c r="F124" s="44">
        <v>52</v>
      </c>
      <c r="G124" s="42" t="s">
        <v>227</v>
      </c>
      <c r="H124" s="42" t="s">
        <v>195</v>
      </c>
      <c r="I124" s="42" t="s">
        <v>38</v>
      </c>
      <c r="J124" s="42" t="s">
        <v>152</v>
      </c>
      <c r="K124" s="42" t="s">
        <v>46</v>
      </c>
      <c r="L124" s="45" t="s">
        <v>39</v>
      </c>
      <c r="M124" s="10">
        <v>1</v>
      </c>
      <c r="N124" s="10">
        <f t="shared" si="6"/>
        <v>12</v>
      </c>
    </row>
    <row r="125" spans="1:14" ht="51">
      <c r="A125" s="42" t="s">
        <v>125</v>
      </c>
      <c r="B125" s="42" t="s">
        <v>30</v>
      </c>
      <c r="C125" s="42" t="s">
        <v>243</v>
      </c>
      <c r="D125" s="42" t="s">
        <v>194</v>
      </c>
      <c r="E125" s="43">
        <v>39813</v>
      </c>
      <c r="F125" s="44">
        <v>2</v>
      </c>
      <c r="G125" s="42" t="s">
        <v>227</v>
      </c>
      <c r="H125" s="42" t="s">
        <v>197</v>
      </c>
      <c r="I125" s="42" t="s">
        <v>38</v>
      </c>
      <c r="J125" s="42" t="s">
        <v>153</v>
      </c>
      <c r="K125" s="42" t="s">
        <v>45</v>
      </c>
      <c r="L125" s="45" t="s">
        <v>39</v>
      </c>
      <c r="M125" s="10">
        <v>1</v>
      </c>
      <c r="N125" s="10">
        <f t="shared" si="6"/>
        <v>12</v>
      </c>
    </row>
    <row r="126" spans="1:14" ht="25.5">
      <c r="A126" s="42" t="s">
        <v>126</v>
      </c>
      <c r="B126" s="42" t="s">
        <v>31</v>
      </c>
      <c r="C126" s="42" t="s">
        <v>243</v>
      </c>
      <c r="D126" s="42" t="s">
        <v>194</v>
      </c>
      <c r="E126" s="43">
        <v>39813</v>
      </c>
      <c r="F126" s="44">
        <v>2</v>
      </c>
      <c r="G126" s="42" t="s">
        <v>229</v>
      </c>
      <c r="H126" s="42" t="s">
        <v>207</v>
      </c>
      <c r="I126" s="42" t="s">
        <v>38</v>
      </c>
      <c r="J126" s="42" t="s">
        <v>153</v>
      </c>
      <c r="K126" s="42" t="s">
        <v>45</v>
      </c>
      <c r="L126" s="45" t="s">
        <v>39</v>
      </c>
      <c r="M126" s="10">
        <v>1</v>
      </c>
      <c r="N126" s="10">
        <f t="shared" si="6"/>
        <v>12</v>
      </c>
    </row>
    <row r="127" spans="1:14" ht="51">
      <c r="A127" s="42" t="s">
        <v>127</v>
      </c>
      <c r="B127" s="42" t="s">
        <v>44</v>
      </c>
      <c r="C127" s="42" t="s">
        <v>222</v>
      </c>
      <c r="D127" s="42" t="s">
        <v>194</v>
      </c>
      <c r="E127" s="43">
        <v>39813</v>
      </c>
      <c r="F127" s="44">
        <v>2</v>
      </c>
      <c r="G127" s="42" t="s">
        <v>227</v>
      </c>
      <c r="H127" s="42" t="s">
        <v>195</v>
      </c>
      <c r="I127" s="42" t="s">
        <v>38</v>
      </c>
      <c r="J127" s="42" t="s">
        <v>144</v>
      </c>
      <c r="K127" s="42" t="s">
        <v>40</v>
      </c>
      <c r="L127" s="45" t="s">
        <v>39</v>
      </c>
      <c r="M127" s="10">
        <v>1</v>
      </c>
      <c r="N127" s="10">
        <f t="shared" si="6"/>
        <v>12</v>
      </c>
    </row>
    <row r="128" spans="1:14" ht="38.25">
      <c r="A128" s="42" t="s">
        <v>128</v>
      </c>
      <c r="B128" s="42" t="s">
        <v>32</v>
      </c>
      <c r="C128" s="42" t="s">
        <v>208</v>
      </c>
      <c r="D128" s="42" t="s">
        <v>194</v>
      </c>
      <c r="E128" s="43">
        <v>39813</v>
      </c>
      <c r="F128" s="44">
        <v>5</v>
      </c>
      <c r="G128" s="42" t="s">
        <v>229</v>
      </c>
      <c r="H128" s="42" t="s">
        <v>195</v>
      </c>
      <c r="I128" s="42" t="s">
        <v>38</v>
      </c>
      <c r="J128" s="42" t="s">
        <v>144</v>
      </c>
      <c r="K128" s="42" t="s">
        <v>40</v>
      </c>
      <c r="L128" s="45" t="s">
        <v>39</v>
      </c>
      <c r="M128" s="10">
        <v>1</v>
      </c>
      <c r="N128" s="10">
        <f t="shared" si="6"/>
        <v>12</v>
      </c>
    </row>
    <row r="129" spans="1:14" ht="51">
      <c r="A129" s="42" t="s">
        <v>129</v>
      </c>
      <c r="B129" s="42" t="s">
        <v>33</v>
      </c>
      <c r="C129" s="42" t="s">
        <v>208</v>
      </c>
      <c r="D129" s="42" t="s">
        <v>194</v>
      </c>
      <c r="E129" s="43">
        <v>39813</v>
      </c>
      <c r="F129" s="44">
        <v>2</v>
      </c>
      <c r="G129" s="42" t="s">
        <v>227</v>
      </c>
      <c r="H129" s="42" t="s">
        <v>195</v>
      </c>
      <c r="I129" s="42" t="s">
        <v>38</v>
      </c>
      <c r="J129" s="42" t="s">
        <v>144</v>
      </c>
      <c r="K129" s="42" t="s">
        <v>40</v>
      </c>
      <c r="L129" s="45" t="s">
        <v>39</v>
      </c>
      <c r="M129" s="10">
        <v>1</v>
      </c>
      <c r="N129" s="10">
        <f t="shared" si="6"/>
        <v>12</v>
      </c>
    </row>
    <row r="130" spans="1:14" ht="38.25">
      <c r="A130" s="42" t="s">
        <v>130</v>
      </c>
      <c r="B130" s="42" t="s">
        <v>34</v>
      </c>
      <c r="C130" s="42" t="s">
        <v>243</v>
      </c>
      <c r="D130" s="42" t="s">
        <v>194</v>
      </c>
      <c r="E130" s="43">
        <v>39813</v>
      </c>
      <c r="F130" s="44">
        <v>2</v>
      </c>
      <c r="G130" s="42" t="s">
        <v>228</v>
      </c>
      <c r="H130" s="42" t="s">
        <v>195</v>
      </c>
      <c r="I130" s="42" t="s">
        <v>38</v>
      </c>
      <c r="J130" s="42" t="s">
        <v>144</v>
      </c>
      <c r="K130" s="42" t="s">
        <v>40</v>
      </c>
      <c r="L130" s="45" t="s">
        <v>39</v>
      </c>
      <c r="M130" s="10">
        <v>1</v>
      </c>
      <c r="N130" s="10">
        <f t="shared" si="6"/>
        <v>12</v>
      </c>
    </row>
    <row r="131" spans="1:14" ht="51">
      <c r="A131" s="42" t="s">
        <v>131</v>
      </c>
      <c r="B131" s="42" t="s">
        <v>35</v>
      </c>
      <c r="C131" s="42" t="s">
        <v>243</v>
      </c>
      <c r="D131" s="42" t="s">
        <v>194</v>
      </c>
      <c r="E131" s="43">
        <v>39813</v>
      </c>
      <c r="F131" s="44">
        <v>8</v>
      </c>
      <c r="G131" s="42" t="s">
        <v>227</v>
      </c>
      <c r="H131" s="42" t="s">
        <v>196</v>
      </c>
      <c r="I131" s="42" t="s">
        <v>38</v>
      </c>
      <c r="J131" s="42" t="s">
        <v>145</v>
      </c>
      <c r="K131" s="42" t="s">
        <v>52</v>
      </c>
      <c r="L131" s="45" t="s">
        <v>39</v>
      </c>
      <c r="M131" s="10">
        <v>1</v>
      </c>
      <c r="N131" s="10">
        <f t="shared" si="6"/>
        <v>12</v>
      </c>
    </row>
    <row r="132" spans="1:14" ht="38.25">
      <c r="A132" s="42" t="s">
        <v>132</v>
      </c>
      <c r="B132" s="42" t="s">
        <v>36</v>
      </c>
      <c r="C132" s="42" t="s">
        <v>216</v>
      </c>
      <c r="D132" s="42" t="s">
        <v>194</v>
      </c>
      <c r="E132" s="43">
        <v>39813</v>
      </c>
      <c r="F132" s="44">
        <v>8</v>
      </c>
      <c r="G132" s="42" t="s">
        <v>229</v>
      </c>
      <c r="H132" s="42" t="s">
        <v>196</v>
      </c>
      <c r="I132" s="42" t="s">
        <v>38</v>
      </c>
      <c r="J132" s="42" t="s">
        <v>149</v>
      </c>
      <c r="K132" s="42" t="s">
        <v>49</v>
      </c>
      <c r="L132" s="45" t="s">
        <v>39</v>
      </c>
      <c r="M132" s="10">
        <v>1</v>
      </c>
      <c r="N132" s="10">
        <f t="shared" si="6"/>
        <v>12</v>
      </c>
    </row>
    <row r="133" spans="1:14" ht="38.25">
      <c r="A133" s="42" t="s">
        <v>133</v>
      </c>
      <c r="B133" s="42" t="s">
        <v>37</v>
      </c>
      <c r="C133" s="42" t="s">
        <v>182</v>
      </c>
      <c r="D133" s="42" t="s">
        <v>194</v>
      </c>
      <c r="E133" s="43">
        <v>39813</v>
      </c>
      <c r="F133" s="44">
        <v>8</v>
      </c>
      <c r="G133" s="42" t="s">
        <v>229</v>
      </c>
      <c r="H133" s="42" t="s">
        <v>195</v>
      </c>
      <c r="I133" s="42" t="s">
        <v>38</v>
      </c>
      <c r="J133" s="42" t="s">
        <v>148</v>
      </c>
      <c r="K133" s="42" t="s">
        <v>53</v>
      </c>
      <c r="L133" s="45" t="s">
        <v>39</v>
      </c>
      <c r="M133" s="10">
        <v>1</v>
      </c>
      <c r="N133" s="10">
        <f t="shared" si="6"/>
        <v>12</v>
      </c>
    </row>
    <row r="134" spans="1:14" ht="36.75" customHeight="1">
      <c r="A134" s="82" t="s">
        <v>137</v>
      </c>
      <c r="B134" s="86"/>
      <c r="C134" s="86"/>
      <c r="D134" s="86"/>
      <c r="E134" s="84">
        <v>39813</v>
      </c>
      <c r="F134" s="88">
        <f>SUM(F108:F133)/26</f>
        <v>48.61538461538461</v>
      </c>
      <c r="G134" s="86"/>
      <c r="H134" s="86"/>
      <c r="I134" s="86"/>
      <c r="J134" s="86"/>
      <c r="K134" s="86"/>
      <c r="L134" s="86"/>
      <c r="M134" s="86"/>
      <c r="N134" s="86"/>
    </row>
  </sheetData>
  <sheetProtection/>
  <autoFilter ref="A28:N134"/>
  <printOptions/>
  <pageMargins left="0.32" right="0.33" top="0.17" bottom="0.2" header="0.17" footer="0.2"/>
  <pageSetup horizontalDpi="600" verticalDpi="60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MasterClassManagement.com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Repair - Cust ops monthly stats</dc:title>
  <dc:subject/>
  <dc:creator>MasterClassManagement.com</dc:creator>
  <cp:keywords/>
  <dc:description/>
  <cp:lastModifiedBy>MasterClassManagement.com</cp:lastModifiedBy>
  <cp:lastPrinted>2008-12-09T19:36:54Z</cp:lastPrinted>
  <dcterms:created xsi:type="dcterms:W3CDTF">2005-11-14T19:25:32Z</dcterms:created>
  <dcterms:modified xsi:type="dcterms:W3CDTF">2009-04-26T04:22:04Z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